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mc:AlternateContent xmlns:mc="http://schemas.openxmlformats.org/markup-compatibility/2006">
    <mc:Choice Requires="x15">
      <x15ac:absPath xmlns:x15ac="http://schemas.microsoft.com/office/spreadsheetml/2010/11/ac" url="C:\Users\shekar\Desktop\GST\GSTR-9\kscaa session- 21-11-2018\"/>
    </mc:Choice>
  </mc:AlternateContent>
  <xr:revisionPtr revIDLastSave="0" documentId="13_ncr:1_{9E2BBE9A-37F5-470B-A262-763D928CAC05}" xr6:coauthVersionLast="38" xr6:coauthVersionMax="38" xr10:uidLastSave="{00000000-0000-0000-0000-000000000000}"/>
  <bookViews>
    <workbookView xWindow="0" yWindow="0" windowWidth="19200" windowHeight="6940" tabRatio="938" firstSheet="3" activeTab="7" xr2:uid="{00000000-000D-0000-FFFF-FFFF00000000}"/>
  </bookViews>
  <sheets>
    <sheet name="About" sheetId="1" r:id="rId1"/>
    <sheet name="GSTR-1 Consolidated" sheetId="2" r:id="rId2"/>
    <sheet name="GSTR-3B Consolidated" sheetId="3" r:id="rId3"/>
    <sheet name="GSTR-1 vs. GSTR-3B " sheetId="4" r:id="rId4"/>
    <sheet name="GSTR-2A vs. GSTR-3B" sheetId="5" r:id="rId5"/>
    <sheet name="GSTR-9 Annual Return" sheetId="6" r:id="rId6"/>
    <sheet name="Raw Data Consolidated" sheetId="7" r:id="rId7"/>
    <sheet name="GSTR-2A By Vendor" sheetId="8" r:id="rId8"/>
    <sheet name="GSTR-1 By Customer" sheetId="9" r:id="rId9"/>
  </sheets>
  <calcPr calcId="181029"/>
</workbook>
</file>

<file path=xl/calcChain.xml><?xml version="1.0" encoding="utf-8"?>
<calcChain xmlns="http://schemas.openxmlformats.org/spreadsheetml/2006/main">
  <c r="Y269" i="9" l="1"/>
  <c r="X269" i="9"/>
  <c r="W269" i="9"/>
  <c r="V269" i="9"/>
  <c r="U269" i="9"/>
  <c r="Y268" i="9"/>
  <c r="X268" i="9"/>
  <c r="W268" i="9"/>
  <c r="V268" i="9"/>
  <c r="U268" i="9"/>
  <c r="Y267" i="9"/>
  <c r="X267" i="9"/>
  <c r="W267" i="9"/>
  <c r="V267" i="9"/>
  <c r="U267" i="9"/>
  <c r="Y266" i="9"/>
  <c r="X266" i="9"/>
  <c r="W266" i="9"/>
  <c r="V266" i="9"/>
  <c r="U266" i="9"/>
  <c r="Y265" i="9"/>
  <c r="X265" i="9"/>
  <c r="W265" i="9"/>
  <c r="V265" i="9"/>
  <c r="U265" i="9"/>
  <c r="Y264" i="9"/>
  <c r="X264" i="9"/>
  <c r="W264" i="9"/>
  <c r="V264" i="9"/>
  <c r="U264" i="9"/>
  <c r="Y263" i="9"/>
  <c r="X263" i="9"/>
  <c r="W263" i="9"/>
  <c r="V263" i="9"/>
  <c r="U263" i="9"/>
  <c r="Y262" i="9"/>
  <c r="X262" i="9"/>
  <c r="W262" i="9"/>
  <c r="V262" i="9"/>
  <c r="U262" i="9"/>
  <c r="Y261" i="9"/>
  <c r="X261" i="9"/>
  <c r="W261" i="9"/>
  <c r="V261" i="9"/>
  <c r="U261" i="9"/>
  <c r="Y260" i="9"/>
  <c r="X260" i="9"/>
  <c r="W260" i="9"/>
  <c r="V260" i="9"/>
  <c r="U260" i="9"/>
  <c r="Y259" i="9"/>
  <c r="X259" i="9"/>
  <c r="W259" i="9"/>
  <c r="V259" i="9"/>
  <c r="U259" i="9"/>
  <c r="Y258" i="9"/>
  <c r="X258" i="9"/>
  <c r="W258" i="9"/>
  <c r="V258" i="9"/>
  <c r="U258" i="9"/>
  <c r="Y257" i="9"/>
  <c r="X257" i="9"/>
  <c r="W257" i="9"/>
  <c r="V257" i="9"/>
  <c r="U257" i="9"/>
  <c r="Y256" i="9"/>
  <c r="X256" i="9"/>
  <c r="W256" i="9"/>
  <c r="V256" i="9"/>
  <c r="U256" i="9"/>
  <c r="Y255" i="9"/>
  <c r="X255" i="9"/>
  <c r="W255" i="9"/>
  <c r="V255" i="9"/>
  <c r="U255" i="9"/>
  <c r="Y254" i="9"/>
  <c r="X254" i="9"/>
  <c r="W254" i="9"/>
  <c r="V254" i="9"/>
  <c r="U254" i="9"/>
  <c r="Y253" i="9"/>
  <c r="X253" i="9"/>
  <c r="W253" i="9"/>
  <c r="V253" i="9"/>
  <c r="U253" i="9"/>
  <c r="Y252" i="9"/>
  <c r="X252" i="9"/>
  <c r="W252" i="9"/>
  <c r="V252" i="9"/>
  <c r="U252" i="9"/>
  <c r="Y251" i="9"/>
  <c r="X251" i="9"/>
  <c r="W251" i="9"/>
  <c r="V251" i="9"/>
  <c r="U251" i="9"/>
  <c r="Y250" i="9"/>
  <c r="X250" i="9"/>
  <c r="W250" i="9"/>
  <c r="V250" i="9"/>
  <c r="U250" i="9"/>
  <c r="Y249" i="9"/>
  <c r="X249" i="9"/>
  <c r="W249" i="9"/>
  <c r="V249" i="9"/>
  <c r="U249" i="9"/>
  <c r="Y248" i="9"/>
  <c r="X248" i="9"/>
  <c r="W248" i="9"/>
  <c r="V248" i="9"/>
  <c r="U248" i="9"/>
  <c r="Y247" i="9"/>
  <c r="X247" i="9"/>
  <c r="W247" i="9"/>
  <c r="V247" i="9"/>
  <c r="U247" i="9"/>
  <c r="Y246" i="9"/>
  <c r="X246" i="9"/>
  <c r="W246" i="9"/>
  <c r="V246" i="9"/>
  <c r="U246" i="9"/>
  <c r="Y245" i="9"/>
  <c r="X245" i="9"/>
  <c r="W245" i="9"/>
  <c r="V245" i="9"/>
  <c r="U245" i="9"/>
  <c r="Y244" i="9"/>
  <c r="X244" i="9"/>
  <c r="W244" i="9"/>
  <c r="V244" i="9"/>
  <c r="U244" i="9"/>
  <c r="Y243" i="9"/>
  <c r="X243" i="9"/>
  <c r="W243" i="9"/>
  <c r="V243" i="9"/>
  <c r="U243" i="9"/>
  <c r="Y242" i="9"/>
  <c r="X242" i="9"/>
  <c r="W242" i="9"/>
  <c r="V242" i="9"/>
  <c r="U242" i="9"/>
  <c r="Y241" i="9"/>
  <c r="X241" i="9"/>
  <c r="W241" i="9"/>
  <c r="V241" i="9"/>
  <c r="U241" i="9"/>
  <c r="Y240" i="9"/>
  <c r="X240" i="9"/>
  <c r="W240" i="9"/>
  <c r="V240" i="9"/>
  <c r="U240" i="9"/>
  <c r="Y239" i="9"/>
  <c r="X239" i="9"/>
  <c r="W239" i="9"/>
  <c r="V239" i="9"/>
  <c r="U239" i="9"/>
  <c r="Y238" i="9"/>
  <c r="X238" i="9"/>
  <c r="W238" i="9"/>
  <c r="V238" i="9"/>
  <c r="U238" i="9"/>
  <c r="Y237" i="9"/>
  <c r="X237" i="9"/>
  <c r="W237" i="9"/>
  <c r="V237" i="9"/>
  <c r="U237" i="9"/>
  <c r="Y236" i="9"/>
  <c r="X236" i="9"/>
  <c r="W236" i="9"/>
  <c r="V236" i="9"/>
  <c r="U236" i="9"/>
  <c r="Y235" i="9"/>
  <c r="X235" i="9"/>
  <c r="W235" i="9"/>
  <c r="V235" i="9"/>
  <c r="U235" i="9"/>
  <c r="Y234" i="9"/>
  <c r="X234" i="9"/>
  <c r="W234" i="9"/>
  <c r="V234" i="9"/>
  <c r="U234" i="9"/>
  <c r="Y233" i="9"/>
  <c r="X233" i="9"/>
  <c r="W233" i="9"/>
  <c r="V233" i="9"/>
  <c r="U233" i="9"/>
  <c r="Y232" i="9"/>
  <c r="X232" i="9"/>
  <c r="W232" i="9"/>
  <c r="V232" i="9"/>
  <c r="U232" i="9"/>
  <c r="Y231" i="9"/>
  <c r="X231" i="9"/>
  <c r="W231" i="9"/>
  <c r="V231" i="9"/>
  <c r="U231" i="9"/>
  <c r="Y230" i="9"/>
  <c r="X230" i="9"/>
  <c r="W230" i="9"/>
  <c r="V230" i="9"/>
  <c r="U230" i="9"/>
  <c r="Y229" i="9"/>
  <c r="X229" i="9"/>
  <c r="W229" i="9"/>
  <c r="V229" i="9"/>
  <c r="U229" i="9"/>
  <c r="Y228" i="9"/>
  <c r="X228" i="9"/>
  <c r="W228" i="9"/>
  <c r="V228" i="9"/>
  <c r="U228" i="9"/>
  <c r="Y227" i="9"/>
  <c r="X227" i="9"/>
  <c r="W227" i="9"/>
  <c r="V227" i="9"/>
  <c r="U227" i="9"/>
  <c r="Y226" i="9"/>
  <c r="X226" i="9"/>
  <c r="W226" i="9"/>
  <c r="V226" i="9"/>
  <c r="U226" i="9"/>
  <c r="Y225" i="9"/>
  <c r="X225" i="9"/>
  <c r="W225" i="9"/>
  <c r="V225" i="9"/>
  <c r="U225" i="9"/>
  <c r="Y224" i="9"/>
  <c r="X224" i="9"/>
  <c r="W224" i="9"/>
  <c r="V224" i="9"/>
  <c r="U224" i="9"/>
  <c r="Y223" i="9"/>
  <c r="X223" i="9"/>
  <c r="W223" i="9"/>
  <c r="V223" i="9"/>
  <c r="U223" i="9"/>
  <c r="Y222" i="9"/>
  <c r="X222" i="9"/>
  <c r="W222" i="9"/>
  <c r="V222" i="9"/>
  <c r="U222" i="9"/>
  <c r="Y221" i="9"/>
  <c r="X221" i="9"/>
  <c r="W221" i="9"/>
  <c r="V221" i="9"/>
  <c r="U221" i="9"/>
  <c r="Y220" i="9"/>
  <c r="X220" i="9"/>
  <c r="W220" i="9"/>
  <c r="V220" i="9"/>
  <c r="U220" i="9"/>
  <c r="Y219" i="9"/>
  <c r="X219" i="9"/>
  <c r="W219" i="9"/>
  <c r="V219" i="9"/>
  <c r="U219" i="9"/>
  <c r="Y218" i="9"/>
  <c r="X218" i="9"/>
  <c r="W218" i="9"/>
  <c r="V218" i="9"/>
  <c r="U218" i="9"/>
  <c r="Y217" i="9"/>
  <c r="X217" i="9"/>
  <c r="W217" i="9"/>
  <c r="V217" i="9"/>
  <c r="U217" i="9"/>
  <c r="Y216" i="9"/>
  <c r="X216" i="9"/>
  <c r="W216" i="9"/>
  <c r="V216" i="9"/>
  <c r="U216" i="9"/>
  <c r="Y215" i="9"/>
  <c r="X215" i="9"/>
  <c r="W215" i="9"/>
  <c r="V215" i="9"/>
  <c r="U215" i="9"/>
  <c r="Y214" i="9"/>
  <c r="X214" i="9"/>
  <c r="W214" i="9"/>
  <c r="V214" i="9"/>
  <c r="U214" i="9"/>
  <c r="Y213" i="9"/>
  <c r="X213" i="9"/>
  <c r="W213" i="9"/>
  <c r="V213" i="9"/>
  <c r="U213" i="9"/>
  <c r="Y212" i="9"/>
  <c r="X212" i="9"/>
  <c r="W212" i="9"/>
  <c r="V212" i="9"/>
  <c r="U212" i="9"/>
  <c r="Y211" i="9"/>
  <c r="X211" i="9"/>
  <c r="W211" i="9"/>
  <c r="V211" i="9"/>
  <c r="U211" i="9"/>
  <c r="Y210" i="9"/>
  <c r="X210" i="9"/>
  <c r="W210" i="9"/>
  <c r="V210" i="9"/>
  <c r="U210" i="9"/>
  <c r="Y209" i="9"/>
  <c r="X209" i="9"/>
  <c r="W209" i="9"/>
  <c r="V209" i="9"/>
  <c r="U209" i="9"/>
  <c r="Y208" i="9"/>
  <c r="X208" i="9"/>
  <c r="W208" i="9"/>
  <c r="V208" i="9"/>
  <c r="U208" i="9"/>
  <c r="Y207" i="9"/>
  <c r="X207" i="9"/>
  <c r="W207" i="9"/>
  <c r="V207" i="9"/>
  <c r="U207" i="9"/>
  <c r="Y206" i="9"/>
  <c r="X206" i="9"/>
  <c r="W206" i="9"/>
  <c r="V206" i="9"/>
  <c r="U206" i="9"/>
  <c r="Y205" i="9"/>
  <c r="X205" i="9"/>
  <c r="W205" i="9"/>
  <c r="V205" i="9"/>
  <c r="U205" i="9"/>
  <c r="Y204" i="9"/>
  <c r="X204" i="9"/>
  <c r="W204" i="9"/>
  <c r="V204" i="9"/>
  <c r="U204" i="9"/>
  <c r="Y203" i="9"/>
  <c r="X203" i="9"/>
  <c r="W203" i="9"/>
  <c r="V203" i="9"/>
  <c r="U203" i="9"/>
  <c r="Y202" i="9"/>
  <c r="X202" i="9"/>
  <c r="W202" i="9"/>
  <c r="V202" i="9"/>
  <c r="U202" i="9"/>
  <c r="Y201" i="9"/>
  <c r="X201" i="9"/>
  <c r="W201" i="9"/>
  <c r="V201" i="9"/>
  <c r="U201" i="9"/>
  <c r="Y200" i="9"/>
  <c r="X200" i="9"/>
  <c r="W200" i="9"/>
  <c r="V200" i="9"/>
  <c r="U200" i="9"/>
  <c r="Y199" i="9"/>
  <c r="X199" i="9"/>
  <c r="W199" i="9"/>
  <c r="V199" i="9"/>
  <c r="U199" i="9"/>
  <c r="Y198" i="9"/>
  <c r="X198" i="9"/>
  <c r="W198" i="9"/>
  <c r="V198" i="9"/>
  <c r="U198" i="9"/>
  <c r="Y197" i="9"/>
  <c r="X197" i="9"/>
  <c r="W197" i="9"/>
  <c r="V197" i="9"/>
  <c r="U197" i="9"/>
  <c r="Y196" i="9"/>
  <c r="X196" i="9"/>
  <c r="W196" i="9"/>
  <c r="V196" i="9"/>
  <c r="U196" i="9"/>
  <c r="Y195" i="9"/>
  <c r="X195" i="9"/>
  <c r="W195" i="9"/>
  <c r="V195" i="9"/>
  <c r="U195" i="9"/>
  <c r="Y194" i="9"/>
  <c r="X194" i="9"/>
  <c r="W194" i="9"/>
  <c r="V194" i="9"/>
  <c r="U194" i="9"/>
  <c r="Y193" i="9"/>
  <c r="X193" i="9"/>
  <c r="W193" i="9"/>
  <c r="V193" i="9"/>
  <c r="U193" i="9"/>
  <c r="Y192" i="9"/>
  <c r="X192" i="9"/>
  <c r="W192" i="9"/>
  <c r="V192" i="9"/>
  <c r="U192" i="9"/>
  <c r="Y191" i="9"/>
  <c r="X191" i="9"/>
  <c r="W191" i="9"/>
  <c r="V191" i="9"/>
  <c r="U191" i="9"/>
  <c r="Y190" i="9"/>
  <c r="X190" i="9"/>
  <c r="W190" i="9"/>
  <c r="V190" i="9"/>
  <c r="U190" i="9"/>
  <c r="Y189" i="9"/>
  <c r="X189" i="9"/>
  <c r="W189" i="9"/>
  <c r="V189" i="9"/>
  <c r="U189" i="9"/>
  <c r="Y188" i="9"/>
  <c r="X188" i="9"/>
  <c r="W188" i="9"/>
  <c r="V188" i="9"/>
  <c r="U188" i="9"/>
  <c r="Y187" i="9"/>
  <c r="X187" i="9"/>
  <c r="W187" i="9"/>
  <c r="V187" i="9"/>
  <c r="U187" i="9"/>
  <c r="Y186" i="9"/>
  <c r="X186" i="9"/>
  <c r="W186" i="9"/>
  <c r="V186" i="9"/>
  <c r="U186" i="9"/>
  <c r="Y185" i="9"/>
  <c r="X185" i="9"/>
  <c r="W185" i="9"/>
  <c r="V185" i="9"/>
  <c r="U185" i="9"/>
  <c r="Y184" i="9"/>
  <c r="X184" i="9"/>
  <c r="W184" i="9"/>
  <c r="V184" i="9"/>
  <c r="U184" i="9"/>
  <c r="Y183" i="9"/>
  <c r="X183" i="9"/>
  <c r="W183" i="9"/>
  <c r="V183" i="9"/>
  <c r="U183" i="9"/>
  <c r="Y182" i="9"/>
  <c r="X182" i="9"/>
  <c r="W182" i="9"/>
  <c r="V182" i="9"/>
  <c r="U182" i="9"/>
  <c r="Y181" i="9"/>
  <c r="X181" i="9"/>
  <c r="W181" i="9"/>
  <c r="V181" i="9"/>
  <c r="U181" i="9"/>
  <c r="Y180" i="9"/>
  <c r="X180" i="9"/>
  <c r="W180" i="9"/>
  <c r="V180" i="9"/>
  <c r="U180" i="9"/>
  <c r="Y179" i="9"/>
  <c r="X179" i="9"/>
  <c r="W179" i="9"/>
  <c r="V179" i="9"/>
  <c r="U179" i="9"/>
  <c r="Y178" i="9"/>
  <c r="X178" i="9"/>
  <c r="W178" i="9"/>
  <c r="V178" i="9"/>
  <c r="U178" i="9"/>
  <c r="Y177" i="9"/>
  <c r="X177" i="9"/>
  <c r="W177" i="9"/>
  <c r="V177" i="9"/>
  <c r="U177" i="9"/>
  <c r="Y176" i="9"/>
  <c r="X176" i="9"/>
  <c r="W176" i="9"/>
  <c r="V176" i="9"/>
  <c r="U176" i="9"/>
  <c r="Y175" i="9"/>
  <c r="X175" i="9"/>
  <c r="W175" i="9"/>
  <c r="V175" i="9"/>
  <c r="U175" i="9"/>
  <c r="Y174" i="9"/>
  <c r="X174" i="9"/>
  <c r="W174" i="9"/>
  <c r="V174" i="9"/>
  <c r="U174" i="9"/>
  <c r="Y173" i="9"/>
  <c r="X173" i="9"/>
  <c r="W173" i="9"/>
  <c r="V173" i="9"/>
  <c r="U173" i="9"/>
  <c r="Y172" i="9"/>
  <c r="X172" i="9"/>
  <c r="W172" i="9"/>
  <c r="V172" i="9"/>
  <c r="U172" i="9"/>
  <c r="Y171" i="9"/>
  <c r="X171" i="9"/>
  <c r="W171" i="9"/>
  <c r="V171" i="9"/>
  <c r="U171" i="9"/>
  <c r="Y170" i="9"/>
  <c r="X170" i="9"/>
  <c r="W170" i="9"/>
  <c r="V170" i="9"/>
  <c r="U170" i="9"/>
  <c r="Y169" i="9"/>
  <c r="X169" i="9"/>
  <c r="W169" i="9"/>
  <c r="V169" i="9"/>
  <c r="U169" i="9"/>
  <c r="Y168" i="9"/>
  <c r="X168" i="9"/>
  <c r="W168" i="9"/>
  <c r="V168" i="9"/>
  <c r="U168" i="9"/>
  <c r="Y167" i="9"/>
  <c r="X167" i="9"/>
  <c r="W167" i="9"/>
  <c r="V167" i="9"/>
  <c r="U167" i="9"/>
  <c r="Y166" i="9"/>
  <c r="X166" i="9"/>
  <c r="W166" i="9"/>
  <c r="V166" i="9"/>
  <c r="U166" i="9"/>
  <c r="Y165" i="9"/>
  <c r="X165" i="9"/>
  <c r="W165" i="9"/>
  <c r="V165" i="9"/>
  <c r="U165" i="9"/>
  <c r="Y164" i="9"/>
  <c r="X164" i="9"/>
  <c r="W164" i="9"/>
  <c r="V164" i="9"/>
  <c r="U164" i="9"/>
  <c r="Y163" i="9"/>
  <c r="X163" i="9"/>
  <c r="W163" i="9"/>
  <c r="V163" i="9"/>
  <c r="U163" i="9"/>
  <c r="Y162" i="9"/>
  <c r="X162" i="9"/>
  <c r="W162" i="9"/>
  <c r="V162" i="9"/>
  <c r="U162" i="9"/>
  <c r="Y161" i="9"/>
  <c r="X161" i="9"/>
  <c r="W161" i="9"/>
  <c r="V161" i="9"/>
  <c r="U161" i="9"/>
  <c r="Y160" i="9"/>
  <c r="X160" i="9"/>
  <c r="W160" i="9"/>
  <c r="V160" i="9"/>
  <c r="U160" i="9"/>
  <c r="Y159" i="9"/>
  <c r="X159" i="9"/>
  <c r="W159" i="9"/>
  <c r="V159" i="9"/>
  <c r="U159" i="9"/>
  <c r="Y158" i="9"/>
  <c r="X158" i="9"/>
  <c r="W158" i="9"/>
  <c r="V158" i="9"/>
  <c r="U158" i="9"/>
  <c r="Y157" i="9"/>
  <c r="X157" i="9"/>
  <c r="W157" i="9"/>
  <c r="V157" i="9"/>
  <c r="U157" i="9"/>
  <c r="Y156" i="9"/>
  <c r="X156" i="9"/>
  <c r="W156" i="9"/>
  <c r="V156" i="9"/>
  <c r="U156" i="9"/>
  <c r="Y155" i="9"/>
  <c r="X155" i="9"/>
  <c r="W155" i="9"/>
  <c r="V155" i="9"/>
  <c r="U155" i="9"/>
  <c r="Y154" i="9"/>
  <c r="X154" i="9"/>
  <c r="W154" i="9"/>
  <c r="V154" i="9"/>
  <c r="U154" i="9"/>
  <c r="Y153" i="9"/>
  <c r="X153" i="9"/>
  <c r="W153" i="9"/>
  <c r="V153" i="9"/>
  <c r="U153" i="9"/>
  <c r="Y152" i="9"/>
  <c r="X152" i="9"/>
  <c r="W152" i="9"/>
  <c r="V152" i="9"/>
  <c r="U152" i="9"/>
  <c r="Y151" i="9"/>
  <c r="X151" i="9"/>
  <c r="W151" i="9"/>
  <c r="V151" i="9"/>
  <c r="U151" i="9"/>
  <c r="Y150" i="9"/>
  <c r="X150" i="9"/>
  <c r="W150" i="9"/>
  <c r="V150" i="9"/>
  <c r="U150" i="9"/>
  <c r="Y149" i="9"/>
  <c r="X149" i="9"/>
  <c r="W149" i="9"/>
  <c r="V149" i="9"/>
  <c r="U149" i="9"/>
  <c r="Y148" i="9"/>
  <c r="X148" i="9"/>
  <c r="W148" i="9"/>
  <c r="V148" i="9"/>
  <c r="U148" i="9"/>
  <c r="Y147" i="9"/>
  <c r="X147" i="9"/>
  <c r="W147" i="9"/>
  <c r="V147" i="9"/>
  <c r="U147" i="9"/>
  <c r="Y146" i="9"/>
  <c r="X146" i="9"/>
  <c r="W146" i="9"/>
  <c r="V146" i="9"/>
  <c r="U146" i="9"/>
  <c r="Y145" i="9"/>
  <c r="X145" i="9"/>
  <c r="W145" i="9"/>
  <c r="V145" i="9"/>
  <c r="U145" i="9"/>
  <c r="Y144" i="9"/>
  <c r="X144" i="9"/>
  <c r="W144" i="9"/>
  <c r="V144" i="9"/>
  <c r="U144" i="9"/>
  <c r="Y143" i="9"/>
  <c r="X143" i="9"/>
  <c r="W143" i="9"/>
  <c r="V143" i="9"/>
  <c r="U143" i="9"/>
  <c r="Y142" i="9"/>
  <c r="X142" i="9"/>
  <c r="W142" i="9"/>
  <c r="V142" i="9"/>
  <c r="U142" i="9"/>
  <c r="Y141" i="9"/>
  <c r="X141" i="9"/>
  <c r="W141" i="9"/>
  <c r="V141" i="9"/>
  <c r="U141" i="9"/>
  <c r="Y140" i="9"/>
  <c r="X140" i="9"/>
  <c r="W140" i="9"/>
  <c r="V140" i="9"/>
  <c r="U140" i="9"/>
  <c r="Y139" i="9"/>
  <c r="X139" i="9"/>
  <c r="W139" i="9"/>
  <c r="V139" i="9"/>
  <c r="U139" i="9"/>
  <c r="Y138" i="9"/>
  <c r="X138" i="9"/>
  <c r="W138" i="9"/>
  <c r="V138" i="9"/>
  <c r="U138" i="9"/>
  <c r="Y137" i="9"/>
  <c r="X137" i="9"/>
  <c r="W137" i="9"/>
  <c r="V137" i="9"/>
  <c r="U137" i="9"/>
  <c r="Y136" i="9"/>
  <c r="X136" i="9"/>
  <c r="W136" i="9"/>
  <c r="V136" i="9"/>
  <c r="U136" i="9"/>
  <c r="Y135" i="9"/>
  <c r="X135" i="9"/>
  <c r="W135" i="9"/>
  <c r="V135" i="9"/>
  <c r="U135" i="9"/>
  <c r="Y134" i="9"/>
  <c r="X134" i="9"/>
  <c r="W134" i="9"/>
  <c r="V134" i="9"/>
  <c r="U134" i="9"/>
  <c r="Y133" i="9"/>
  <c r="X133" i="9"/>
  <c r="W133" i="9"/>
  <c r="V133" i="9"/>
  <c r="U133" i="9"/>
  <c r="Y132" i="9"/>
  <c r="X132" i="9"/>
  <c r="W132" i="9"/>
  <c r="V132" i="9"/>
  <c r="U132" i="9"/>
  <c r="Y131" i="9"/>
  <c r="X131" i="9"/>
  <c r="W131" i="9"/>
  <c r="V131" i="9"/>
  <c r="U131" i="9"/>
  <c r="Y130" i="9"/>
  <c r="X130" i="9"/>
  <c r="W130" i="9"/>
  <c r="V130" i="9"/>
  <c r="U130" i="9"/>
  <c r="Y129" i="9"/>
  <c r="X129" i="9"/>
  <c r="W129" i="9"/>
  <c r="V129" i="9"/>
  <c r="U129" i="9"/>
  <c r="Y128" i="9"/>
  <c r="X128" i="9"/>
  <c r="W128" i="9"/>
  <c r="V128" i="9"/>
  <c r="U128" i="9"/>
  <c r="Y127" i="9"/>
  <c r="X127" i="9"/>
  <c r="W127" i="9"/>
  <c r="V127" i="9"/>
  <c r="U127" i="9"/>
  <c r="Y126" i="9"/>
  <c r="X126" i="9"/>
  <c r="W126" i="9"/>
  <c r="V126" i="9"/>
  <c r="U126" i="9"/>
  <c r="Y125" i="9"/>
  <c r="X125" i="9"/>
  <c r="W125" i="9"/>
  <c r="V125" i="9"/>
  <c r="U125" i="9"/>
  <c r="Y124" i="9"/>
  <c r="X124" i="9"/>
  <c r="W124" i="9"/>
  <c r="V124" i="9"/>
  <c r="U124" i="9"/>
  <c r="Y123" i="9"/>
  <c r="X123" i="9"/>
  <c r="W123" i="9"/>
  <c r="V123" i="9"/>
  <c r="U123" i="9"/>
  <c r="Y122" i="9"/>
  <c r="X122" i="9"/>
  <c r="W122" i="9"/>
  <c r="V122" i="9"/>
  <c r="U122" i="9"/>
  <c r="Y121" i="9"/>
  <c r="X121" i="9"/>
  <c r="W121" i="9"/>
  <c r="V121" i="9"/>
  <c r="U121" i="9"/>
  <c r="Y120" i="9"/>
  <c r="X120" i="9"/>
  <c r="W120" i="9"/>
  <c r="V120" i="9"/>
  <c r="U120" i="9"/>
  <c r="Y119" i="9"/>
  <c r="X119" i="9"/>
  <c r="W119" i="9"/>
  <c r="V119" i="9"/>
  <c r="U119" i="9"/>
  <c r="Y118" i="9"/>
  <c r="X118" i="9"/>
  <c r="W118" i="9"/>
  <c r="V118" i="9"/>
  <c r="U118" i="9"/>
  <c r="Y117" i="9"/>
  <c r="X117" i="9"/>
  <c r="W117" i="9"/>
  <c r="V117" i="9"/>
  <c r="U117" i="9"/>
  <c r="Y116" i="9"/>
  <c r="X116" i="9"/>
  <c r="W116" i="9"/>
  <c r="V116" i="9"/>
  <c r="U116" i="9"/>
  <c r="Y115" i="9"/>
  <c r="X115" i="9"/>
  <c r="W115" i="9"/>
  <c r="V115" i="9"/>
  <c r="U115" i="9"/>
  <c r="Y114" i="9"/>
  <c r="X114" i="9"/>
  <c r="W114" i="9"/>
  <c r="V114" i="9"/>
  <c r="U114" i="9"/>
  <c r="Y113" i="9"/>
  <c r="X113" i="9"/>
  <c r="W113" i="9"/>
  <c r="V113" i="9"/>
  <c r="U113" i="9"/>
  <c r="Y112" i="9"/>
  <c r="X112" i="9"/>
  <c r="W112" i="9"/>
  <c r="V112" i="9"/>
  <c r="U112" i="9"/>
  <c r="Y111" i="9"/>
  <c r="X111" i="9"/>
  <c r="W111" i="9"/>
  <c r="V111" i="9"/>
  <c r="U111" i="9"/>
  <c r="Y110" i="9"/>
  <c r="X110" i="9"/>
  <c r="W110" i="9"/>
  <c r="V110" i="9"/>
  <c r="U110" i="9"/>
  <c r="Y109" i="9"/>
  <c r="X109" i="9"/>
  <c r="W109" i="9"/>
  <c r="V109" i="9"/>
  <c r="U109" i="9"/>
  <c r="Y108" i="9"/>
  <c r="X108" i="9"/>
  <c r="W108" i="9"/>
  <c r="V108" i="9"/>
  <c r="U108" i="9"/>
  <c r="Y107" i="9"/>
  <c r="X107" i="9"/>
  <c r="W107" i="9"/>
  <c r="V107" i="9"/>
  <c r="U107" i="9"/>
  <c r="Y106" i="9"/>
  <c r="X106" i="9"/>
  <c r="W106" i="9"/>
  <c r="V106" i="9"/>
  <c r="U106" i="9"/>
  <c r="Y105" i="9"/>
  <c r="X105" i="9"/>
  <c r="W105" i="9"/>
  <c r="V105" i="9"/>
  <c r="U105" i="9"/>
  <c r="Y104" i="9"/>
  <c r="X104" i="9"/>
  <c r="W104" i="9"/>
  <c r="V104" i="9"/>
  <c r="U104" i="9"/>
  <c r="Y103" i="9"/>
  <c r="X103" i="9"/>
  <c r="W103" i="9"/>
  <c r="V103" i="9"/>
  <c r="U103" i="9"/>
  <c r="Y102" i="9"/>
  <c r="X102" i="9"/>
  <c r="W102" i="9"/>
  <c r="V102" i="9"/>
  <c r="U102" i="9"/>
  <c r="Y101" i="9"/>
  <c r="X101" i="9"/>
  <c r="W101" i="9"/>
  <c r="V101" i="9"/>
  <c r="U101" i="9"/>
  <c r="Y100" i="9"/>
  <c r="X100" i="9"/>
  <c r="W100" i="9"/>
  <c r="V100" i="9"/>
  <c r="U100" i="9"/>
  <c r="Y99" i="9"/>
  <c r="X99" i="9"/>
  <c r="W99" i="9"/>
  <c r="V99" i="9"/>
  <c r="U99" i="9"/>
  <c r="Y98" i="9"/>
  <c r="X98" i="9"/>
  <c r="W98" i="9"/>
  <c r="V98" i="9"/>
  <c r="U98" i="9"/>
  <c r="Y97" i="9"/>
  <c r="X97" i="9"/>
  <c r="W97" i="9"/>
  <c r="V97" i="9"/>
  <c r="U97" i="9"/>
  <c r="Y96" i="9"/>
  <c r="X96" i="9"/>
  <c r="W96" i="9"/>
  <c r="V96" i="9"/>
  <c r="U96" i="9"/>
  <c r="Y95" i="9"/>
  <c r="X95" i="9"/>
  <c r="W95" i="9"/>
  <c r="V95" i="9"/>
  <c r="U95" i="9"/>
  <c r="Y94" i="9"/>
  <c r="X94" i="9"/>
  <c r="W94" i="9"/>
  <c r="V94" i="9"/>
  <c r="U94" i="9"/>
  <c r="Y93" i="9"/>
  <c r="X93" i="9"/>
  <c r="W93" i="9"/>
  <c r="V93" i="9"/>
  <c r="U93" i="9"/>
  <c r="Y92" i="9"/>
  <c r="X92" i="9"/>
  <c r="W92" i="9"/>
  <c r="V92" i="9"/>
  <c r="U92" i="9"/>
  <c r="Y91" i="9"/>
  <c r="X91" i="9"/>
  <c r="W91" i="9"/>
  <c r="V91" i="9"/>
  <c r="U91" i="9"/>
  <c r="Y90" i="9"/>
  <c r="X90" i="9"/>
  <c r="W90" i="9"/>
  <c r="V90" i="9"/>
  <c r="U90" i="9"/>
  <c r="Y89" i="9"/>
  <c r="X89" i="9"/>
  <c r="W89" i="9"/>
  <c r="V89" i="9"/>
  <c r="U89" i="9"/>
  <c r="Y88" i="9"/>
  <c r="X88" i="9"/>
  <c r="W88" i="9"/>
  <c r="V88" i="9"/>
  <c r="U88" i="9"/>
  <c r="Y87" i="9"/>
  <c r="X87" i="9"/>
  <c r="W87" i="9"/>
  <c r="V87" i="9"/>
  <c r="U87" i="9"/>
  <c r="Y86" i="9"/>
  <c r="X86" i="9"/>
  <c r="W86" i="9"/>
  <c r="V86" i="9"/>
  <c r="U86" i="9"/>
  <c r="Y85" i="9"/>
  <c r="X85" i="9"/>
  <c r="W85" i="9"/>
  <c r="V85" i="9"/>
  <c r="U85" i="9"/>
  <c r="Y84" i="9"/>
  <c r="X84" i="9"/>
  <c r="W84" i="9"/>
  <c r="V84" i="9"/>
  <c r="U84" i="9"/>
  <c r="Y83" i="9"/>
  <c r="X83" i="9"/>
  <c r="W83" i="9"/>
  <c r="V83" i="9"/>
  <c r="U83" i="9"/>
  <c r="Y82" i="9"/>
  <c r="X82" i="9"/>
  <c r="W82" i="9"/>
  <c r="V82" i="9"/>
  <c r="U82" i="9"/>
  <c r="Y81" i="9"/>
  <c r="X81" i="9"/>
  <c r="W81" i="9"/>
  <c r="V81" i="9"/>
  <c r="U81" i="9"/>
  <c r="Y80" i="9"/>
  <c r="X80" i="9"/>
  <c r="W80" i="9"/>
  <c r="V80" i="9"/>
  <c r="U80" i="9"/>
  <c r="Y79" i="9"/>
  <c r="X79" i="9"/>
  <c r="W79" i="9"/>
  <c r="V79" i="9"/>
  <c r="U79" i="9"/>
  <c r="Y78" i="9"/>
  <c r="X78" i="9"/>
  <c r="W78" i="9"/>
  <c r="V78" i="9"/>
  <c r="U78" i="9"/>
  <c r="Y77" i="9"/>
  <c r="X77" i="9"/>
  <c r="W77" i="9"/>
  <c r="V77" i="9"/>
  <c r="U77" i="9"/>
  <c r="Y76" i="9"/>
  <c r="X76" i="9"/>
  <c r="W76" i="9"/>
  <c r="V76" i="9"/>
  <c r="U76" i="9"/>
  <c r="Y75" i="9"/>
  <c r="X75" i="9"/>
  <c r="W75" i="9"/>
  <c r="V75" i="9"/>
  <c r="U75" i="9"/>
  <c r="Y74" i="9"/>
  <c r="X74" i="9"/>
  <c r="W74" i="9"/>
  <c r="V74" i="9"/>
  <c r="U74" i="9"/>
  <c r="Y73" i="9"/>
  <c r="X73" i="9"/>
  <c r="W73" i="9"/>
  <c r="V73" i="9"/>
  <c r="U73" i="9"/>
  <c r="Y72" i="9"/>
  <c r="X72" i="9"/>
  <c r="W72" i="9"/>
  <c r="V72" i="9"/>
  <c r="U72" i="9"/>
  <c r="Y71" i="9"/>
  <c r="X71" i="9"/>
  <c r="W71" i="9"/>
  <c r="V71" i="9"/>
  <c r="U71" i="9"/>
  <c r="Y70" i="9"/>
  <c r="X70" i="9"/>
  <c r="W70" i="9"/>
  <c r="V70" i="9"/>
  <c r="U70" i="9"/>
  <c r="Y69" i="9"/>
  <c r="X69" i="9"/>
  <c r="W69" i="9"/>
  <c r="V69" i="9"/>
  <c r="U69" i="9"/>
  <c r="Y68" i="9"/>
  <c r="X68" i="9"/>
  <c r="W68" i="9"/>
  <c r="V68" i="9"/>
  <c r="U68" i="9"/>
  <c r="Y67" i="9"/>
  <c r="X67" i="9"/>
  <c r="W67" i="9"/>
  <c r="V67" i="9"/>
  <c r="U67" i="9"/>
  <c r="Y66" i="9"/>
  <c r="X66" i="9"/>
  <c r="W66" i="9"/>
  <c r="V66" i="9"/>
  <c r="U66" i="9"/>
  <c r="Y65" i="9"/>
  <c r="X65" i="9"/>
  <c r="W65" i="9"/>
  <c r="V65" i="9"/>
  <c r="U65" i="9"/>
  <c r="Y64" i="9"/>
  <c r="X64" i="9"/>
  <c r="W64" i="9"/>
  <c r="V64" i="9"/>
  <c r="U64" i="9"/>
  <c r="Y63" i="9"/>
  <c r="X63" i="9"/>
  <c r="W63" i="9"/>
  <c r="V63" i="9"/>
  <c r="U63" i="9"/>
  <c r="Y62" i="9"/>
  <c r="X62" i="9"/>
  <c r="W62" i="9"/>
  <c r="V62" i="9"/>
  <c r="U62" i="9"/>
  <c r="Y61" i="9"/>
  <c r="X61" i="9"/>
  <c r="W61" i="9"/>
  <c r="V61" i="9"/>
  <c r="U61" i="9"/>
  <c r="Y60" i="9"/>
  <c r="X60" i="9"/>
  <c r="W60" i="9"/>
  <c r="V60" i="9"/>
  <c r="U60" i="9"/>
  <c r="Y59" i="9"/>
  <c r="X59" i="9"/>
  <c r="W59" i="9"/>
  <c r="V59" i="9"/>
  <c r="U59" i="9"/>
  <c r="Y58" i="9"/>
  <c r="X58" i="9"/>
  <c r="W58" i="9"/>
  <c r="V58" i="9"/>
  <c r="U58" i="9"/>
  <c r="Y57" i="9"/>
  <c r="X57" i="9"/>
  <c r="W57" i="9"/>
  <c r="V57" i="9"/>
  <c r="U57" i="9"/>
  <c r="Y56" i="9"/>
  <c r="X56" i="9"/>
  <c r="W56" i="9"/>
  <c r="V56" i="9"/>
  <c r="U56" i="9"/>
  <c r="Y55" i="9"/>
  <c r="X55" i="9"/>
  <c r="W55" i="9"/>
  <c r="V55" i="9"/>
  <c r="U55" i="9"/>
  <c r="Y54" i="9"/>
  <c r="X54" i="9"/>
  <c r="W54" i="9"/>
  <c r="V54" i="9"/>
  <c r="U54" i="9"/>
  <c r="Y53" i="9"/>
  <c r="X53" i="9"/>
  <c r="W53" i="9"/>
  <c r="V53" i="9"/>
  <c r="U53" i="9"/>
  <c r="Y52" i="9"/>
  <c r="X52" i="9"/>
  <c r="W52" i="9"/>
  <c r="V52" i="9"/>
  <c r="U52" i="9"/>
  <c r="Y51" i="9"/>
  <c r="X51" i="9"/>
  <c r="W51" i="9"/>
  <c r="V51" i="9"/>
  <c r="U51" i="9"/>
  <c r="Y50" i="9"/>
  <c r="X50" i="9"/>
  <c r="W50" i="9"/>
  <c r="V50" i="9"/>
  <c r="U50" i="9"/>
  <c r="Y49" i="9"/>
  <c r="X49" i="9"/>
  <c r="W49" i="9"/>
  <c r="V49" i="9"/>
  <c r="U49" i="9"/>
  <c r="Y48" i="9"/>
  <c r="X48" i="9"/>
  <c r="W48" i="9"/>
  <c r="V48" i="9"/>
  <c r="U48" i="9"/>
  <c r="Y47" i="9"/>
  <c r="X47" i="9"/>
  <c r="W47" i="9"/>
  <c r="V47" i="9"/>
  <c r="U47" i="9"/>
  <c r="Y46" i="9"/>
  <c r="X46" i="9"/>
  <c r="W46" i="9"/>
  <c r="V46" i="9"/>
  <c r="U46" i="9"/>
  <c r="Y45" i="9"/>
  <c r="X45" i="9"/>
  <c r="W45" i="9"/>
  <c r="V45" i="9"/>
  <c r="U45" i="9"/>
  <c r="Y44" i="9"/>
  <c r="X44" i="9"/>
  <c r="W44" i="9"/>
  <c r="V44" i="9"/>
  <c r="U44" i="9"/>
  <c r="Y43" i="9"/>
  <c r="X43" i="9"/>
  <c r="W43" i="9"/>
  <c r="V43" i="9"/>
  <c r="U43" i="9"/>
  <c r="Y42" i="9"/>
  <c r="X42" i="9"/>
  <c r="W42" i="9"/>
  <c r="V42" i="9"/>
  <c r="U42" i="9"/>
  <c r="Y41" i="9"/>
  <c r="X41" i="9"/>
  <c r="W41" i="9"/>
  <c r="V41" i="9"/>
  <c r="U41" i="9"/>
  <c r="Y40" i="9"/>
  <c r="X40" i="9"/>
  <c r="W40" i="9"/>
  <c r="V40" i="9"/>
  <c r="U40" i="9"/>
  <c r="Y39" i="9"/>
  <c r="X39" i="9"/>
  <c r="W39" i="9"/>
  <c r="V39" i="9"/>
  <c r="U39" i="9"/>
  <c r="Y38" i="9"/>
  <c r="X38" i="9"/>
  <c r="W38" i="9"/>
  <c r="V38" i="9"/>
  <c r="U38" i="9"/>
  <c r="Y37" i="9"/>
  <c r="X37" i="9"/>
  <c r="W37" i="9"/>
  <c r="V37" i="9"/>
  <c r="U37" i="9"/>
  <c r="Y36" i="9"/>
  <c r="X36" i="9"/>
  <c r="W36" i="9"/>
  <c r="V36" i="9"/>
  <c r="U36" i="9"/>
  <c r="Y35" i="9"/>
  <c r="X35" i="9"/>
  <c r="W35" i="9"/>
  <c r="V35" i="9"/>
  <c r="U35" i="9"/>
  <c r="Y34" i="9"/>
  <c r="X34" i="9"/>
  <c r="W34" i="9"/>
  <c r="V34" i="9"/>
  <c r="U34" i="9"/>
  <c r="Y33" i="9"/>
  <c r="X33" i="9"/>
  <c r="W33" i="9"/>
  <c r="V33" i="9"/>
  <c r="U33" i="9"/>
  <c r="Y32" i="9"/>
  <c r="X32" i="9"/>
  <c r="W32" i="9"/>
  <c r="V32" i="9"/>
  <c r="U32" i="9"/>
  <c r="Y31" i="9"/>
  <c r="X31" i="9"/>
  <c r="W31" i="9"/>
  <c r="V31" i="9"/>
  <c r="U31" i="9"/>
  <c r="Y30" i="9"/>
  <c r="X30" i="9"/>
  <c r="W30" i="9"/>
  <c r="V30" i="9"/>
  <c r="U30" i="9"/>
  <c r="Y29" i="9"/>
  <c r="X29" i="9"/>
  <c r="W29" i="9"/>
  <c r="V29" i="9"/>
  <c r="U29" i="9"/>
  <c r="Y28" i="9"/>
  <c r="X28" i="9"/>
  <c r="W28" i="9"/>
  <c r="V28" i="9"/>
  <c r="U28" i="9"/>
  <c r="Y27" i="9"/>
  <c r="X27" i="9"/>
  <c r="W27" i="9"/>
  <c r="V27" i="9"/>
  <c r="U27" i="9"/>
  <c r="Y26" i="9"/>
  <c r="X26" i="9"/>
  <c r="W26" i="9"/>
  <c r="V26" i="9"/>
  <c r="U26" i="9"/>
  <c r="Y25" i="9"/>
  <c r="X25" i="9"/>
  <c r="W25" i="9"/>
  <c r="V25" i="9"/>
  <c r="U25" i="9"/>
  <c r="Y24" i="9"/>
  <c r="X24" i="9"/>
  <c r="W24" i="9"/>
  <c r="V24" i="9"/>
  <c r="U24" i="9"/>
  <c r="Y23" i="9"/>
  <c r="X23" i="9"/>
  <c r="W23" i="9"/>
  <c r="V23" i="9"/>
  <c r="U23" i="9"/>
  <c r="Y22" i="9"/>
  <c r="X22" i="9"/>
  <c r="W22" i="9"/>
  <c r="V22" i="9"/>
  <c r="U22" i="9"/>
  <c r="Y21" i="9"/>
  <c r="X21" i="9"/>
  <c r="W21" i="9"/>
  <c r="V21" i="9"/>
  <c r="U21" i="9"/>
  <c r="Y20" i="9"/>
  <c r="X20" i="9"/>
  <c r="W20" i="9"/>
  <c r="V20" i="9"/>
  <c r="U20" i="9"/>
  <c r="Y19" i="9"/>
  <c r="X19" i="9"/>
  <c r="W19" i="9"/>
  <c r="V19" i="9"/>
  <c r="U19" i="9"/>
  <c r="Y18" i="9"/>
  <c r="X18" i="9"/>
  <c r="W18" i="9"/>
  <c r="V18" i="9"/>
  <c r="U18" i="9"/>
  <c r="Y17" i="9"/>
  <c r="X17" i="9"/>
  <c r="W17" i="9"/>
  <c r="V17" i="9"/>
  <c r="U17" i="9"/>
  <c r="Y16" i="9"/>
  <c r="X16" i="9"/>
  <c r="W16" i="9"/>
  <c r="V16" i="9"/>
  <c r="U16" i="9"/>
  <c r="Y15" i="9"/>
  <c r="X15" i="9"/>
  <c r="W15" i="9"/>
  <c r="V15" i="9"/>
  <c r="U15" i="9"/>
  <c r="Y14" i="9"/>
  <c r="X14" i="9"/>
  <c r="W14" i="9"/>
  <c r="V14" i="9"/>
  <c r="U14" i="9"/>
  <c r="Y13" i="9"/>
  <c r="X13" i="9"/>
  <c r="W13" i="9"/>
  <c r="V13" i="9"/>
  <c r="U13" i="9"/>
  <c r="Y12" i="9"/>
  <c r="X12" i="9"/>
  <c r="W12" i="9"/>
  <c r="V12" i="9"/>
  <c r="U12" i="9"/>
  <c r="Y11" i="9"/>
  <c r="X11" i="9"/>
  <c r="W11" i="9"/>
  <c r="V11" i="9"/>
  <c r="U11" i="9"/>
  <c r="Y10" i="9"/>
  <c r="X10" i="9"/>
  <c r="W10" i="9"/>
  <c r="V10" i="9"/>
  <c r="U10" i="9"/>
  <c r="Y9" i="9"/>
  <c r="X9" i="9"/>
  <c r="W9" i="9"/>
  <c r="V9" i="9"/>
  <c r="U9" i="9"/>
  <c r="Y8" i="9"/>
  <c r="X8" i="9"/>
  <c r="W8" i="9"/>
  <c r="V8" i="9"/>
  <c r="U8" i="9"/>
  <c r="Y7" i="9"/>
  <c r="X7" i="9"/>
  <c r="W7" i="9"/>
  <c r="V7" i="9"/>
  <c r="U7" i="9"/>
  <c r="Y6" i="9"/>
  <c r="X6" i="9"/>
  <c r="W6" i="9"/>
  <c r="V6" i="9"/>
  <c r="U6" i="9"/>
  <c r="Y5" i="9"/>
  <c r="X5" i="9"/>
  <c r="W5" i="9"/>
  <c r="V5" i="9"/>
  <c r="U5" i="9"/>
  <c r="Y4" i="9"/>
  <c r="X4" i="9"/>
  <c r="W4" i="9"/>
  <c r="V4" i="9"/>
  <c r="U4" i="9"/>
  <c r="Y3" i="9"/>
  <c r="X3" i="9"/>
  <c r="W3" i="9"/>
  <c r="V3" i="9"/>
  <c r="U3" i="9"/>
  <c r="Y2" i="9"/>
  <c r="X2" i="9"/>
  <c r="W2" i="9"/>
  <c r="V2" i="9"/>
  <c r="U2" i="9"/>
  <c r="Y176" i="8"/>
  <c r="X176" i="8"/>
  <c r="W176" i="8"/>
  <c r="V176" i="8"/>
  <c r="U176" i="8"/>
  <c r="Y175" i="8"/>
  <c r="X175" i="8"/>
  <c r="W175" i="8"/>
  <c r="V175" i="8"/>
  <c r="U175" i="8"/>
  <c r="Y174" i="8"/>
  <c r="X174" i="8"/>
  <c r="W174" i="8"/>
  <c r="V174" i="8"/>
  <c r="U174" i="8"/>
  <c r="Y173" i="8"/>
  <c r="X173" i="8"/>
  <c r="W173" i="8"/>
  <c r="V173" i="8"/>
  <c r="U173" i="8"/>
  <c r="Y172" i="8"/>
  <c r="X172" i="8"/>
  <c r="W172" i="8"/>
  <c r="V172" i="8"/>
  <c r="U172" i="8"/>
  <c r="Y171" i="8"/>
  <c r="X171" i="8"/>
  <c r="W171" i="8"/>
  <c r="V171" i="8"/>
  <c r="U171" i="8"/>
  <c r="Y170" i="8"/>
  <c r="X170" i="8"/>
  <c r="W170" i="8"/>
  <c r="V170" i="8"/>
  <c r="U170" i="8"/>
  <c r="Y169" i="8"/>
  <c r="X169" i="8"/>
  <c r="W169" i="8"/>
  <c r="V169" i="8"/>
  <c r="U169" i="8"/>
  <c r="Y168" i="8"/>
  <c r="X168" i="8"/>
  <c r="W168" i="8"/>
  <c r="V168" i="8"/>
  <c r="U168" i="8"/>
  <c r="Y167" i="8"/>
  <c r="X167" i="8"/>
  <c r="W167" i="8"/>
  <c r="V167" i="8"/>
  <c r="U167" i="8"/>
  <c r="Y166" i="8"/>
  <c r="X166" i="8"/>
  <c r="W166" i="8"/>
  <c r="V166" i="8"/>
  <c r="U166" i="8"/>
  <c r="Y165" i="8"/>
  <c r="X165" i="8"/>
  <c r="W165" i="8"/>
  <c r="V165" i="8"/>
  <c r="U165" i="8"/>
  <c r="Y164" i="8"/>
  <c r="X164" i="8"/>
  <c r="W164" i="8"/>
  <c r="V164" i="8"/>
  <c r="U164" i="8"/>
  <c r="Y163" i="8"/>
  <c r="X163" i="8"/>
  <c r="W163" i="8"/>
  <c r="V163" i="8"/>
  <c r="U163" i="8"/>
  <c r="Y162" i="8"/>
  <c r="X162" i="8"/>
  <c r="W162" i="8"/>
  <c r="V162" i="8"/>
  <c r="U162" i="8"/>
  <c r="Y161" i="8"/>
  <c r="X161" i="8"/>
  <c r="W161" i="8"/>
  <c r="V161" i="8"/>
  <c r="U161" i="8"/>
  <c r="Y160" i="8"/>
  <c r="X160" i="8"/>
  <c r="W160" i="8"/>
  <c r="V160" i="8"/>
  <c r="U160" i="8"/>
  <c r="Y159" i="8"/>
  <c r="X159" i="8"/>
  <c r="W159" i="8"/>
  <c r="V159" i="8"/>
  <c r="U159" i="8"/>
  <c r="Y158" i="8"/>
  <c r="X158" i="8"/>
  <c r="W158" i="8"/>
  <c r="V158" i="8"/>
  <c r="U158" i="8"/>
  <c r="Y157" i="8"/>
  <c r="X157" i="8"/>
  <c r="W157" i="8"/>
  <c r="V157" i="8"/>
  <c r="U157" i="8"/>
  <c r="Y156" i="8"/>
  <c r="X156" i="8"/>
  <c r="W156" i="8"/>
  <c r="V156" i="8"/>
  <c r="U156" i="8"/>
  <c r="Y155" i="8"/>
  <c r="X155" i="8"/>
  <c r="W155" i="8"/>
  <c r="V155" i="8"/>
  <c r="U155" i="8"/>
  <c r="Y154" i="8"/>
  <c r="X154" i="8"/>
  <c r="W154" i="8"/>
  <c r="V154" i="8"/>
  <c r="U154" i="8"/>
  <c r="Y153" i="8"/>
  <c r="X153" i="8"/>
  <c r="W153" i="8"/>
  <c r="V153" i="8"/>
  <c r="U153" i="8"/>
  <c r="Y152" i="8"/>
  <c r="X152" i="8"/>
  <c r="W152" i="8"/>
  <c r="V152" i="8"/>
  <c r="U152" i="8"/>
  <c r="Y151" i="8"/>
  <c r="X151" i="8"/>
  <c r="W151" i="8"/>
  <c r="V151" i="8"/>
  <c r="U151" i="8"/>
  <c r="Y150" i="8"/>
  <c r="X150" i="8"/>
  <c r="W150" i="8"/>
  <c r="V150" i="8"/>
  <c r="U150" i="8"/>
  <c r="Y149" i="8"/>
  <c r="X149" i="8"/>
  <c r="W149" i="8"/>
  <c r="V149" i="8"/>
  <c r="U149" i="8"/>
  <c r="Y148" i="8"/>
  <c r="X148" i="8"/>
  <c r="W148" i="8"/>
  <c r="V148" i="8"/>
  <c r="U148" i="8"/>
  <c r="Y147" i="8"/>
  <c r="X147" i="8"/>
  <c r="W147" i="8"/>
  <c r="V147" i="8"/>
  <c r="U147" i="8"/>
  <c r="Y146" i="8"/>
  <c r="X146" i="8"/>
  <c r="W146" i="8"/>
  <c r="V146" i="8"/>
  <c r="U146" i="8"/>
  <c r="Y145" i="8"/>
  <c r="X145" i="8"/>
  <c r="W145" i="8"/>
  <c r="V145" i="8"/>
  <c r="U145" i="8"/>
  <c r="Y144" i="8"/>
  <c r="X144" i="8"/>
  <c r="W144" i="8"/>
  <c r="V144" i="8"/>
  <c r="U144" i="8"/>
  <c r="Y143" i="8"/>
  <c r="X143" i="8"/>
  <c r="W143" i="8"/>
  <c r="V143" i="8"/>
  <c r="U143" i="8"/>
  <c r="Y142" i="8"/>
  <c r="X142" i="8"/>
  <c r="W142" i="8"/>
  <c r="V142" i="8"/>
  <c r="U142" i="8"/>
  <c r="Y141" i="8"/>
  <c r="X141" i="8"/>
  <c r="W141" i="8"/>
  <c r="V141" i="8"/>
  <c r="U141" i="8"/>
  <c r="Y140" i="8"/>
  <c r="X140" i="8"/>
  <c r="W140" i="8"/>
  <c r="V140" i="8"/>
  <c r="U140" i="8"/>
  <c r="Y139" i="8"/>
  <c r="X139" i="8"/>
  <c r="W139" i="8"/>
  <c r="V139" i="8"/>
  <c r="U139" i="8"/>
  <c r="Y138" i="8"/>
  <c r="X138" i="8"/>
  <c r="W138" i="8"/>
  <c r="V138" i="8"/>
  <c r="U138" i="8"/>
  <c r="Y137" i="8"/>
  <c r="X137" i="8"/>
  <c r="W137" i="8"/>
  <c r="V137" i="8"/>
  <c r="U137" i="8"/>
  <c r="Y136" i="8"/>
  <c r="X136" i="8"/>
  <c r="W136" i="8"/>
  <c r="V136" i="8"/>
  <c r="U136" i="8"/>
  <c r="Y135" i="8"/>
  <c r="X135" i="8"/>
  <c r="W135" i="8"/>
  <c r="V135" i="8"/>
  <c r="U135" i="8"/>
  <c r="Y134" i="8"/>
  <c r="X134" i="8"/>
  <c r="W134" i="8"/>
  <c r="V134" i="8"/>
  <c r="U134" i="8"/>
  <c r="Y133" i="8"/>
  <c r="X133" i="8"/>
  <c r="W133" i="8"/>
  <c r="V133" i="8"/>
  <c r="U133" i="8"/>
  <c r="Y132" i="8"/>
  <c r="X132" i="8"/>
  <c r="W132" i="8"/>
  <c r="V132" i="8"/>
  <c r="U132" i="8"/>
  <c r="Y131" i="8"/>
  <c r="X131" i="8"/>
  <c r="W131" i="8"/>
  <c r="V131" i="8"/>
  <c r="U131" i="8"/>
  <c r="Y130" i="8"/>
  <c r="X130" i="8"/>
  <c r="W130" i="8"/>
  <c r="V130" i="8"/>
  <c r="U130" i="8"/>
  <c r="Y129" i="8"/>
  <c r="X129" i="8"/>
  <c r="W129" i="8"/>
  <c r="V129" i="8"/>
  <c r="U129" i="8"/>
  <c r="Y128" i="8"/>
  <c r="X128" i="8"/>
  <c r="W128" i="8"/>
  <c r="V128" i="8"/>
  <c r="U128" i="8"/>
  <c r="Y127" i="8"/>
  <c r="X127" i="8"/>
  <c r="W127" i="8"/>
  <c r="V127" i="8"/>
  <c r="U127" i="8"/>
  <c r="Y126" i="8"/>
  <c r="X126" i="8"/>
  <c r="W126" i="8"/>
  <c r="V126" i="8"/>
  <c r="U126" i="8"/>
  <c r="Y125" i="8"/>
  <c r="X125" i="8"/>
  <c r="W125" i="8"/>
  <c r="V125" i="8"/>
  <c r="U125" i="8"/>
  <c r="Y124" i="8"/>
  <c r="X124" i="8"/>
  <c r="W124" i="8"/>
  <c r="V124" i="8"/>
  <c r="U124" i="8"/>
  <c r="Y123" i="8"/>
  <c r="X123" i="8"/>
  <c r="W123" i="8"/>
  <c r="V123" i="8"/>
  <c r="U123" i="8"/>
  <c r="Y122" i="8"/>
  <c r="X122" i="8"/>
  <c r="W122" i="8"/>
  <c r="V122" i="8"/>
  <c r="U122" i="8"/>
  <c r="Y121" i="8"/>
  <c r="X121" i="8"/>
  <c r="W121" i="8"/>
  <c r="V121" i="8"/>
  <c r="U121" i="8"/>
  <c r="Y120" i="8"/>
  <c r="X120" i="8"/>
  <c r="W120" i="8"/>
  <c r="V120" i="8"/>
  <c r="U120" i="8"/>
  <c r="Y119" i="8"/>
  <c r="X119" i="8"/>
  <c r="W119" i="8"/>
  <c r="V119" i="8"/>
  <c r="U119" i="8"/>
  <c r="Y118" i="8"/>
  <c r="X118" i="8"/>
  <c r="W118" i="8"/>
  <c r="V118" i="8"/>
  <c r="U118" i="8"/>
  <c r="Y117" i="8"/>
  <c r="X117" i="8"/>
  <c r="W117" i="8"/>
  <c r="V117" i="8"/>
  <c r="U117" i="8"/>
  <c r="Y116" i="8"/>
  <c r="X116" i="8"/>
  <c r="W116" i="8"/>
  <c r="V116" i="8"/>
  <c r="U116" i="8"/>
  <c r="Y115" i="8"/>
  <c r="X115" i="8"/>
  <c r="W115" i="8"/>
  <c r="V115" i="8"/>
  <c r="U115" i="8"/>
  <c r="Y114" i="8"/>
  <c r="X114" i="8"/>
  <c r="W114" i="8"/>
  <c r="V114" i="8"/>
  <c r="U114" i="8"/>
  <c r="Y113" i="8"/>
  <c r="X113" i="8"/>
  <c r="W113" i="8"/>
  <c r="V113" i="8"/>
  <c r="U113" i="8"/>
  <c r="Y112" i="8"/>
  <c r="X112" i="8"/>
  <c r="W112" i="8"/>
  <c r="V112" i="8"/>
  <c r="U112" i="8"/>
  <c r="Y111" i="8"/>
  <c r="X111" i="8"/>
  <c r="W111" i="8"/>
  <c r="V111" i="8"/>
  <c r="U111" i="8"/>
  <c r="Y110" i="8"/>
  <c r="X110" i="8"/>
  <c r="W110" i="8"/>
  <c r="V110" i="8"/>
  <c r="U110" i="8"/>
  <c r="Y109" i="8"/>
  <c r="X109" i="8"/>
  <c r="W109" i="8"/>
  <c r="V109" i="8"/>
  <c r="U109" i="8"/>
  <c r="Y108" i="8"/>
  <c r="X108" i="8"/>
  <c r="W108" i="8"/>
  <c r="V108" i="8"/>
  <c r="U108" i="8"/>
  <c r="Y107" i="8"/>
  <c r="X107" i="8"/>
  <c r="W107" i="8"/>
  <c r="V107" i="8"/>
  <c r="U107" i="8"/>
  <c r="Y106" i="8"/>
  <c r="X106" i="8"/>
  <c r="W106" i="8"/>
  <c r="V106" i="8"/>
  <c r="U106" i="8"/>
  <c r="Y105" i="8"/>
  <c r="X105" i="8"/>
  <c r="W105" i="8"/>
  <c r="V105" i="8"/>
  <c r="U105" i="8"/>
  <c r="Y104" i="8"/>
  <c r="X104" i="8"/>
  <c r="W104" i="8"/>
  <c r="V104" i="8"/>
  <c r="U104" i="8"/>
  <c r="Y103" i="8"/>
  <c r="X103" i="8"/>
  <c r="W103" i="8"/>
  <c r="V103" i="8"/>
  <c r="U103" i="8"/>
  <c r="Y102" i="8"/>
  <c r="X102" i="8"/>
  <c r="W102" i="8"/>
  <c r="V102" i="8"/>
  <c r="U102" i="8"/>
  <c r="Y101" i="8"/>
  <c r="X101" i="8"/>
  <c r="W101" i="8"/>
  <c r="V101" i="8"/>
  <c r="U101" i="8"/>
  <c r="Y100" i="8"/>
  <c r="X100" i="8"/>
  <c r="W100" i="8"/>
  <c r="V100" i="8"/>
  <c r="U100" i="8"/>
  <c r="Y99" i="8"/>
  <c r="X99" i="8"/>
  <c r="W99" i="8"/>
  <c r="V99" i="8"/>
  <c r="U99" i="8"/>
  <c r="Y98" i="8"/>
  <c r="X98" i="8"/>
  <c r="W98" i="8"/>
  <c r="V98" i="8"/>
  <c r="U98" i="8"/>
  <c r="Y97" i="8"/>
  <c r="X97" i="8"/>
  <c r="W97" i="8"/>
  <c r="V97" i="8"/>
  <c r="U97" i="8"/>
  <c r="Y96" i="8"/>
  <c r="X96" i="8"/>
  <c r="W96" i="8"/>
  <c r="V96" i="8"/>
  <c r="U96" i="8"/>
  <c r="Y95" i="8"/>
  <c r="X95" i="8"/>
  <c r="W95" i="8"/>
  <c r="V95" i="8"/>
  <c r="U95" i="8"/>
  <c r="Y94" i="8"/>
  <c r="X94" i="8"/>
  <c r="W94" i="8"/>
  <c r="V94" i="8"/>
  <c r="U94" i="8"/>
  <c r="Y93" i="8"/>
  <c r="X93" i="8"/>
  <c r="W93" i="8"/>
  <c r="V93" i="8"/>
  <c r="U93" i="8"/>
  <c r="Y92" i="8"/>
  <c r="X92" i="8"/>
  <c r="W92" i="8"/>
  <c r="V92" i="8"/>
  <c r="U92" i="8"/>
  <c r="Y91" i="8"/>
  <c r="X91" i="8"/>
  <c r="W91" i="8"/>
  <c r="V91" i="8"/>
  <c r="U91" i="8"/>
  <c r="Y90" i="8"/>
  <c r="X90" i="8"/>
  <c r="W90" i="8"/>
  <c r="V90" i="8"/>
  <c r="U90" i="8"/>
  <c r="Y89" i="8"/>
  <c r="X89" i="8"/>
  <c r="W89" i="8"/>
  <c r="V89" i="8"/>
  <c r="U89" i="8"/>
  <c r="Y88" i="8"/>
  <c r="X88" i="8"/>
  <c r="W88" i="8"/>
  <c r="V88" i="8"/>
  <c r="U88" i="8"/>
  <c r="Y87" i="8"/>
  <c r="X87" i="8"/>
  <c r="W87" i="8"/>
  <c r="V87" i="8"/>
  <c r="U87" i="8"/>
  <c r="Y86" i="8"/>
  <c r="X86" i="8"/>
  <c r="W86" i="8"/>
  <c r="V86" i="8"/>
  <c r="U86" i="8"/>
  <c r="Y85" i="8"/>
  <c r="X85" i="8"/>
  <c r="W85" i="8"/>
  <c r="V85" i="8"/>
  <c r="U85" i="8"/>
  <c r="Y84" i="8"/>
  <c r="X84" i="8"/>
  <c r="W84" i="8"/>
  <c r="V84" i="8"/>
  <c r="U84" i="8"/>
  <c r="Y83" i="8"/>
  <c r="X83" i="8"/>
  <c r="W83" i="8"/>
  <c r="V83" i="8"/>
  <c r="U83" i="8"/>
  <c r="Y82" i="8"/>
  <c r="X82" i="8"/>
  <c r="W82" i="8"/>
  <c r="V82" i="8"/>
  <c r="U82" i="8"/>
  <c r="Y81" i="8"/>
  <c r="X81" i="8"/>
  <c r="W81" i="8"/>
  <c r="V81" i="8"/>
  <c r="U81" i="8"/>
  <c r="Y80" i="8"/>
  <c r="X80" i="8"/>
  <c r="W80" i="8"/>
  <c r="V80" i="8"/>
  <c r="U80" i="8"/>
  <c r="Y79" i="8"/>
  <c r="X79" i="8"/>
  <c r="W79" i="8"/>
  <c r="V79" i="8"/>
  <c r="U79" i="8"/>
  <c r="Y78" i="8"/>
  <c r="X78" i="8"/>
  <c r="W78" i="8"/>
  <c r="V78" i="8"/>
  <c r="U78" i="8"/>
  <c r="Y77" i="8"/>
  <c r="X77" i="8"/>
  <c r="W77" i="8"/>
  <c r="V77" i="8"/>
  <c r="U77" i="8"/>
  <c r="Y76" i="8"/>
  <c r="X76" i="8"/>
  <c r="W76" i="8"/>
  <c r="V76" i="8"/>
  <c r="U76" i="8"/>
  <c r="Y75" i="8"/>
  <c r="X75" i="8"/>
  <c r="W75" i="8"/>
  <c r="V75" i="8"/>
  <c r="U75" i="8"/>
  <c r="Y74" i="8"/>
  <c r="X74" i="8"/>
  <c r="W74" i="8"/>
  <c r="V74" i="8"/>
  <c r="U74" i="8"/>
  <c r="Y73" i="8"/>
  <c r="X73" i="8"/>
  <c r="W73" i="8"/>
  <c r="V73" i="8"/>
  <c r="U73" i="8"/>
  <c r="Y72" i="8"/>
  <c r="X72" i="8"/>
  <c r="W72" i="8"/>
  <c r="V72" i="8"/>
  <c r="U72" i="8"/>
  <c r="Y71" i="8"/>
  <c r="X71" i="8"/>
  <c r="W71" i="8"/>
  <c r="V71" i="8"/>
  <c r="U71" i="8"/>
  <c r="Y70" i="8"/>
  <c r="X70" i="8"/>
  <c r="W70" i="8"/>
  <c r="V70" i="8"/>
  <c r="U70" i="8"/>
  <c r="Y69" i="8"/>
  <c r="X69" i="8"/>
  <c r="W69" i="8"/>
  <c r="V69" i="8"/>
  <c r="U69" i="8"/>
  <c r="Y68" i="8"/>
  <c r="X68" i="8"/>
  <c r="W68" i="8"/>
  <c r="V68" i="8"/>
  <c r="U68" i="8"/>
  <c r="Y67" i="8"/>
  <c r="X67" i="8"/>
  <c r="W67" i="8"/>
  <c r="V67" i="8"/>
  <c r="U67" i="8"/>
  <c r="Y66" i="8"/>
  <c r="X66" i="8"/>
  <c r="W66" i="8"/>
  <c r="V66" i="8"/>
  <c r="U66" i="8"/>
  <c r="Y65" i="8"/>
  <c r="X65" i="8"/>
  <c r="W65" i="8"/>
  <c r="V65" i="8"/>
  <c r="U65" i="8"/>
  <c r="Y64" i="8"/>
  <c r="X64" i="8"/>
  <c r="W64" i="8"/>
  <c r="V64" i="8"/>
  <c r="U64" i="8"/>
  <c r="Y63" i="8"/>
  <c r="X63" i="8"/>
  <c r="W63" i="8"/>
  <c r="V63" i="8"/>
  <c r="U63" i="8"/>
  <c r="Y62" i="8"/>
  <c r="X62" i="8"/>
  <c r="W62" i="8"/>
  <c r="V62" i="8"/>
  <c r="U62" i="8"/>
  <c r="Y61" i="8"/>
  <c r="X61" i="8"/>
  <c r="W61" i="8"/>
  <c r="V61" i="8"/>
  <c r="U61" i="8"/>
  <c r="Y60" i="8"/>
  <c r="X60" i="8"/>
  <c r="W60" i="8"/>
  <c r="V60" i="8"/>
  <c r="U60" i="8"/>
  <c r="Y59" i="8"/>
  <c r="X59" i="8"/>
  <c r="W59" i="8"/>
  <c r="V59" i="8"/>
  <c r="U59" i="8"/>
  <c r="Y58" i="8"/>
  <c r="X58" i="8"/>
  <c r="W58" i="8"/>
  <c r="V58" i="8"/>
  <c r="U58" i="8"/>
  <c r="Y57" i="8"/>
  <c r="X57" i="8"/>
  <c r="W57" i="8"/>
  <c r="V57" i="8"/>
  <c r="U57" i="8"/>
  <c r="Y56" i="8"/>
  <c r="X56" i="8"/>
  <c r="W56" i="8"/>
  <c r="V56" i="8"/>
  <c r="U56" i="8"/>
  <c r="Y55" i="8"/>
  <c r="X55" i="8"/>
  <c r="W55" i="8"/>
  <c r="V55" i="8"/>
  <c r="U55" i="8"/>
  <c r="Y54" i="8"/>
  <c r="X54" i="8"/>
  <c r="W54" i="8"/>
  <c r="V54" i="8"/>
  <c r="U54" i="8"/>
  <c r="Y53" i="8"/>
  <c r="X53" i="8"/>
  <c r="W53" i="8"/>
  <c r="V53" i="8"/>
  <c r="U53" i="8"/>
  <c r="Y52" i="8"/>
  <c r="X52" i="8"/>
  <c r="W52" i="8"/>
  <c r="V52" i="8"/>
  <c r="U52" i="8"/>
  <c r="Y51" i="8"/>
  <c r="X51" i="8"/>
  <c r="W51" i="8"/>
  <c r="V51" i="8"/>
  <c r="U51" i="8"/>
  <c r="Y50" i="8"/>
  <c r="X50" i="8"/>
  <c r="W50" i="8"/>
  <c r="V50" i="8"/>
  <c r="U50" i="8"/>
  <c r="Y49" i="8"/>
  <c r="X49" i="8"/>
  <c r="W49" i="8"/>
  <c r="V49" i="8"/>
  <c r="U49" i="8"/>
  <c r="Y48" i="8"/>
  <c r="X48" i="8"/>
  <c r="W48" i="8"/>
  <c r="V48" i="8"/>
  <c r="U48" i="8"/>
  <c r="Y47" i="8"/>
  <c r="X47" i="8"/>
  <c r="W47" i="8"/>
  <c r="V47" i="8"/>
  <c r="U47" i="8"/>
  <c r="Y46" i="8"/>
  <c r="X46" i="8"/>
  <c r="W46" i="8"/>
  <c r="V46" i="8"/>
  <c r="U46" i="8"/>
  <c r="Y45" i="8"/>
  <c r="X45" i="8"/>
  <c r="W45" i="8"/>
  <c r="V45" i="8"/>
  <c r="U45" i="8"/>
  <c r="Y44" i="8"/>
  <c r="X44" i="8"/>
  <c r="W44" i="8"/>
  <c r="V44" i="8"/>
  <c r="U44" i="8"/>
  <c r="Y43" i="8"/>
  <c r="X43" i="8"/>
  <c r="W43" i="8"/>
  <c r="V43" i="8"/>
  <c r="U43" i="8"/>
  <c r="Y42" i="8"/>
  <c r="X42" i="8"/>
  <c r="W42" i="8"/>
  <c r="V42" i="8"/>
  <c r="U42" i="8"/>
  <c r="Y41" i="8"/>
  <c r="X41" i="8"/>
  <c r="W41" i="8"/>
  <c r="V41" i="8"/>
  <c r="U41" i="8"/>
  <c r="Y40" i="8"/>
  <c r="X40" i="8"/>
  <c r="W40" i="8"/>
  <c r="V40" i="8"/>
  <c r="U40" i="8"/>
  <c r="Y39" i="8"/>
  <c r="X39" i="8"/>
  <c r="W39" i="8"/>
  <c r="V39" i="8"/>
  <c r="U39" i="8"/>
  <c r="Y38" i="8"/>
  <c r="X38" i="8"/>
  <c r="W38" i="8"/>
  <c r="V38" i="8"/>
  <c r="U38" i="8"/>
  <c r="Y37" i="8"/>
  <c r="X37" i="8"/>
  <c r="W37" i="8"/>
  <c r="V37" i="8"/>
  <c r="U37" i="8"/>
  <c r="Y36" i="8"/>
  <c r="X36" i="8"/>
  <c r="W36" i="8"/>
  <c r="V36" i="8"/>
  <c r="U36" i="8"/>
  <c r="Y35" i="8"/>
  <c r="X35" i="8"/>
  <c r="W35" i="8"/>
  <c r="V35" i="8"/>
  <c r="U35" i="8"/>
  <c r="Y34" i="8"/>
  <c r="X34" i="8"/>
  <c r="W34" i="8"/>
  <c r="V34" i="8"/>
  <c r="U34" i="8"/>
  <c r="Y33" i="8"/>
  <c r="X33" i="8"/>
  <c r="W33" i="8"/>
  <c r="V33" i="8"/>
  <c r="U33" i="8"/>
  <c r="Y32" i="8"/>
  <c r="X32" i="8"/>
  <c r="W32" i="8"/>
  <c r="V32" i="8"/>
  <c r="U32" i="8"/>
  <c r="Y31" i="8"/>
  <c r="X31" i="8"/>
  <c r="W31" i="8"/>
  <c r="V31" i="8"/>
  <c r="U31" i="8"/>
  <c r="Y30" i="8"/>
  <c r="X30" i="8"/>
  <c r="W30" i="8"/>
  <c r="V30" i="8"/>
  <c r="U30" i="8"/>
  <c r="Y29" i="8"/>
  <c r="X29" i="8"/>
  <c r="W29" i="8"/>
  <c r="V29" i="8"/>
  <c r="U29" i="8"/>
  <c r="Y28" i="8"/>
  <c r="X28" i="8"/>
  <c r="W28" i="8"/>
  <c r="V28" i="8"/>
  <c r="U28" i="8"/>
  <c r="Y27" i="8"/>
  <c r="X27" i="8"/>
  <c r="W27" i="8"/>
  <c r="V27" i="8"/>
  <c r="U27" i="8"/>
  <c r="Y26" i="8"/>
  <c r="X26" i="8"/>
  <c r="W26" i="8"/>
  <c r="V26" i="8"/>
  <c r="U26" i="8"/>
  <c r="Y25" i="8"/>
  <c r="X25" i="8"/>
  <c r="W25" i="8"/>
  <c r="V25" i="8"/>
  <c r="U25" i="8"/>
  <c r="Y24" i="8"/>
  <c r="X24" i="8"/>
  <c r="W24" i="8"/>
  <c r="V24" i="8"/>
  <c r="U24" i="8"/>
  <c r="Y23" i="8"/>
  <c r="X23" i="8"/>
  <c r="W23" i="8"/>
  <c r="V23" i="8"/>
  <c r="U23" i="8"/>
  <c r="Y22" i="8"/>
  <c r="X22" i="8"/>
  <c r="W22" i="8"/>
  <c r="V22" i="8"/>
  <c r="U22" i="8"/>
  <c r="Y21" i="8"/>
  <c r="X21" i="8"/>
  <c r="W21" i="8"/>
  <c r="V21" i="8"/>
  <c r="U21" i="8"/>
  <c r="Y20" i="8"/>
  <c r="X20" i="8"/>
  <c r="W20" i="8"/>
  <c r="V20" i="8"/>
  <c r="U20" i="8"/>
  <c r="Y19" i="8"/>
  <c r="X19" i="8"/>
  <c r="W19" i="8"/>
  <c r="V19" i="8"/>
  <c r="U19" i="8"/>
  <c r="Y18" i="8"/>
  <c r="X18" i="8"/>
  <c r="W18" i="8"/>
  <c r="V18" i="8"/>
  <c r="U18" i="8"/>
  <c r="Y17" i="8"/>
  <c r="X17" i="8"/>
  <c r="W17" i="8"/>
  <c r="V17" i="8"/>
  <c r="U17" i="8"/>
  <c r="Y16" i="8"/>
  <c r="X16" i="8"/>
  <c r="W16" i="8"/>
  <c r="V16" i="8"/>
  <c r="U16" i="8"/>
  <c r="Y15" i="8"/>
  <c r="X15" i="8"/>
  <c r="W15" i="8"/>
  <c r="V15" i="8"/>
  <c r="U15" i="8"/>
  <c r="Y14" i="8"/>
  <c r="X14" i="8"/>
  <c r="W14" i="8"/>
  <c r="V14" i="8"/>
  <c r="U14" i="8"/>
  <c r="Y13" i="8"/>
  <c r="X13" i="8"/>
  <c r="W13" i="8"/>
  <c r="V13" i="8"/>
  <c r="U13" i="8"/>
  <c r="Y12" i="8"/>
  <c r="X12" i="8"/>
  <c r="W12" i="8"/>
  <c r="V12" i="8"/>
  <c r="U12" i="8"/>
  <c r="Y11" i="8"/>
  <c r="X11" i="8"/>
  <c r="W11" i="8"/>
  <c r="V11" i="8"/>
  <c r="U11" i="8"/>
  <c r="Y10" i="8"/>
  <c r="X10" i="8"/>
  <c r="W10" i="8"/>
  <c r="V10" i="8"/>
  <c r="U10" i="8"/>
  <c r="Y9" i="8"/>
  <c r="X9" i="8"/>
  <c r="W9" i="8"/>
  <c r="V9" i="8"/>
  <c r="U9" i="8"/>
  <c r="Y8" i="8"/>
  <c r="X8" i="8"/>
  <c r="W8" i="8"/>
  <c r="V8" i="8"/>
  <c r="U8" i="8"/>
  <c r="Y7" i="8"/>
  <c r="X7" i="8"/>
  <c r="W7" i="8"/>
  <c r="V7" i="8"/>
  <c r="U7" i="8"/>
  <c r="Y6" i="8"/>
  <c r="X6" i="8"/>
  <c r="W6" i="8"/>
  <c r="V6" i="8"/>
  <c r="U6" i="8"/>
  <c r="Y5" i="8"/>
  <c r="X5" i="8"/>
  <c r="W5" i="8"/>
  <c r="V5" i="8"/>
  <c r="U5" i="8"/>
  <c r="Y4" i="8"/>
  <c r="X4" i="8"/>
  <c r="W4" i="8"/>
  <c r="V4" i="8"/>
  <c r="U4" i="8"/>
  <c r="Y3" i="8"/>
  <c r="X3" i="8"/>
  <c r="W3" i="8"/>
  <c r="V3" i="8"/>
  <c r="U3" i="8"/>
  <c r="Y2" i="8"/>
  <c r="X2" i="8"/>
  <c r="W2" i="8"/>
  <c r="V2" i="8"/>
  <c r="U2" i="8"/>
  <c r="G119" i="6"/>
  <c r="J111" i="6"/>
  <c r="I111" i="6"/>
  <c r="H111" i="6"/>
  <c r="G111" i="6"/>
  <c r="E111" i="6"/>
  <c r="J110" i="6"/>
  <c r="I110" i="6"/>
  <c r="H110" i="6"/>
  <c r="G110" i="6"/>
  <c r="G117" i="6" s="1"/>
  <c r="E110" i="6"/>
  <c r="I92" i="6"/>
  <c r="I93" i="6" s="1"/>
  <c r="I94" i="6" s="1"/>
  <c r="H92" i="6"/>
  <c r="H93" i="6" s="1"/>
  <c r="H94" i="6" s="1"/>
  <c r="J84" i="6"/>
  <c r="I84" i="6"/>
  <c r="H84" i="6"/>
  <c r="G84" i="6"/>
  <c r="J70" i="6"/>
  <c r="I70" i="6"/>
  <c r="H70" i="6"/>
  <c r="G70" i="6"/>
  <c r="G38" i="6"/>
  <c r="J37" i="6"/>
  <c r="I37" i="6"/>
  <c r="H37" i="6"/>
  <c r="G37" i="6"/>
  <c r="E37" i="6"/>
  <c r="J36" i="6"/>
  <c r="I36" i="6"/>
  <c r="I38" i="6" s="1"/>
  <c r="H36" i="6"/>
  <c r="H38" i="6" s="1"/>
  <c r="G36" i="6"/>
  <c r="E36" i="6"/>
  <c r="J35" i="6"/>
  <c r="I35" i="6"/>
  <c r="H35" i="6"/>
  <c r="G35" i="6"/>
  <c r="E35" i="6"/>
  <c r="E38" i="6" s="1"/>
  <c r="J34" i="6"/>
  <c r="J38" i="6" s="1"/>
  <c r="J39" i="6" s="1"/>
  <c r="I34" i="6"/>
  <c r="H34" i="6"/>
  <c r="G34" i="6"/>
  <c r="E34" i="6"/>
  <c r="J33" i="6"/>
  <c r="I33" i="6"/>
  <c r="H33" i="6"/>
  <c r="G33" i="6"/>
  <c r="G39" i="6" s="1"/>
  <c r="E32" i="6"/>
  <c r="E31" i="6"/>
  <c r="E30" i="6"/>
  <c r="J29" i="6"/>
  <c r="I29" i="6"/>
  <c r="H29" i="6"/>
  <c r="G29" i="6"/>
  <c r="E29" i="6"/>
  <c r="E28" i="6"/>
  <c r="E27" i="6"/>
  <c r="E33" i="6" s="1"/>
  <c r="H24" i="6"/>
  <c r="E24" i="6"/>
  <c r="J23" i="6"/>
  <c r="I23" i="6"/>
  <c r="H23" i="6"/>
  <c r="G23" i="6"/>
  <c r="E23" i="6"/>
  <c r="J22" i="6"/>
  <c r="I22" i="6"/>
  <c r="H22" i="6"/>
  <c r="G22" i="6"/>
  <c r="E22" i="6"/>
  <c r="J21" i="6"/>
  <c r="I21" i="6"/>
  <c r="H21" i="6"/>
  <c r="G21" i="6"/>
  <c r="E21" i="6"/>
  <c r="J20" i="6"/>
  <c r="J24" i="6" s="1"/>
  <c r="I20" i="6"/>
  <c r="H20" i="6"/>
  <c r="G20" i="6"/>
  <c r="E20" i="6"/>
  <c r="J16" i="6"/>
  <c r="I16" i="6"/>
  <c r="H16" i="6"/>
  <c r="G16" i="6"/>
  <c r="E16" i="6"/>
  <c r="J15" i="6"/>
  <c r="G15" i="6"/>
  <c r="E15" i="6"/>
  <c r="J14" i="6"/>
  <c r="G14" i="6"/>
  <c r="E14" i="6"/>
  <c r="J13" i="6"/>
  <c r="I13" i="6"/>
  <c r="H13" i="6"/>
  <c r="G13" i="6"/>
  <c r="E13" i="6"/>
  <c r="J12" i="6"/>
  <c r="I12" i="6"/>
  <c r="H12" i="6"/>
  <c r="G12" i="6"/>
  <c r="E12" i="6"/>
  <c r="D5" i="6"/>
  <c r="D4" i="6"/>
  <c r="H34" i="5"/>
  <c r="M33" i="5"/>
  <c r="M34" i="5" s="1"/>
  <c r="L33" i="5"/>
  <c r="K33" i="5"/>
  <c r="K34" i="5" s="1"/>
  <c r="J33" i="5"/>
  <c r="I33" i="5"/>
  <c r="H33" i="5"/>
  <c r="G33" i="5"/>
  <c r="F33" i="5"/>
  <c r="F34" i="5" s="1"/>
  <c r="E33" i="5"/>
  <c r="E34" i="5" s="1"/>
  <c r="D33" i="5"/>
  <c r="C33" i="5"/>
  <c r="N33" i="5" s="1"/>
  <c r="B33" i="5"/>
  <c r="M32" i="5"/>
  <c r="L32" i="5"/>
  <c r="L34" i="5" s="1"/>
  <c r="K32" i="5"/>
  <c r="J32" i="5"/>
  <c r="J34" i="5" s="1"/>
  <c r="I32" i="5"/>
  <c r="I34" i="5" s="1"/>
  <c r="H32" i="5"/>
  <c r="G32" i="5"/>
  <c r="G34" i="5" s="1"/>
  <c r="F32" i="5"/>
  <c r="E32" i="5"/>
  <c r="D32" i="5"/>
  <c r="D34" i="5" s="1"/>
  <c r="C32" i="5"/>
  <c r="B32" i="5"/>
  <c r="L30" i="5"/>
  <c r="E30" i="5"/>
  <c r="M29" i="5"/>
  <c r="M30" i="5" s="1"/>
  <c r="L29" i="5"/>
  <c r="K29" i="5"/>
  <c r="J29" i="5"/>
  <c r="I29" i="5"/>
  <c r="H29" i="5"/>
  <c r="G29" i="5"/>
  <c r="F29" i="5"/>
  <c r="E29" i="5"/>
  <c r="D29" i="5"/>
  <c r="C29" i="5"/>
  <c r="B29" i="5"/>
  <c r="M28" i="5"/>
  <c r="L28" i="5"/>
  <c r="K28" i="5"/>
  <c r="K30" i="5" s="1"/>
  <c r="J28" i="5"/>
  <c r="J30" i="5" s="1"/>
  <c r="I28" i="5"/>
  <c r="H28" i="5"/>
  <c r="H30" i="5" s="1"/>
  <c r="G28" i="5"/>
  <c r="F28" i="5"/>
  <c r="F30" i="5" s="1"/>
  <c r="E28" i="5"/>
  <c r="D28" i="5"/>
  <c r="D30" i="5" s="1"/>
  <c r="C28" i="5"/>
  <c r="C30" i="5" s="1"/>
  <c r="B28" i="5"/>
  <c r="G26" i="5"/>
  <c r="E26" i="5"/>
  <c r="M25" i="5"/>
  <c r="L25" i="5"/>
  <c r="L26" i="5" s="1"/>
  <c r="K25" i="5"/>
  <c r="K26" i="5" s="1"/>
  <c r="J25" i="5"/>
  <c r="I25" i="5"/>
  <c r="H25" i="5"/>
  <c r="G25" i="5"/>
  <c r="F25" i="5"/>
  <c r="E25" i="5"/>
  <c r="D25" i="5"/>
  <c r="D26" i="5" s="1"/>
  <c r="C25" i="5"/>
  <c r="B25" i="5"/>
  <c r="M24" i="5"/>
  <c r="M26" i="5" s="1"/>
  <c r="L24" i="5"/>
  <c r="K24" i="5"/>
  <c r="J24" i="5"/>
  <c r="J26" i="5" s="1"/>
  <c r="I24" i="5"/>
  <c r="I26" i="5" s="1"/>
  <c r="H24" i="5"/>
  <c r="H26" i="5" s="1"/>
  <c r="G24" i="5"/>
  <c r="F24" i="5"/>
  <c r="F26" i="5" s="1"/>
  <c r="E24" i="5"/>
  <c r="D24" i="5"/>
  <c r="C24" i="5"/>
  <c r="B24" i="5"/>
  <c r="B26" i="5" s="1"/>
  <c r="M22" i="5"/>
  <c r="K22" i="5"/>
  <c r="C22" i="5"/>
  <c r="M21" i="5"/>
  <c r="L21" i="5"/>
  <c r="K21" i="5"/>
  <c r="J21" i="5"/>
  <c r="I21" i="5"/>
  <c r="H21" i="5"/>
  <c r="G21" i="5"/>
  <c r="F21" i="5"/>
  <c r="E21" i="5"/>
  <c r="D21" i="5"/>
  <c r="C21" i="5"/>
  <c r="B21" i="5"/>
  <c r="M20" i="5"/>
  <c r="L20" i="5"/>
  <c r="L22" i="5" s="1"/>
  <c r="K20" i="5"/>
  <c r="J20" i="5"/>
  <c r="J22" i="5" s="1"/>
  <c r="I20" i="5"/>
  <c r="H20" i="5"/>
  <c r="G20" i="5"/>
  <c r="F20" i="5"/>
  <c r="F22" i="5" s="1"/>
  <c r="E20" i="5"/>
  <c r="E22" i="5" s="1"/>
  <c r="D20" i="5"/>
  <c r="D22" i="5" s="1"/>
  <c r="C20" i="5"/>
  <c r="B20" i="5"/>
  <c r="K17" i="5"/>
  <c r="C17" i="5"/>
  <c r="L16" i="5"/>
  <c r="J16" i="5"/>
  <c r="J17" i="5" s="1"/>
  <c r="I16" i="5"/>
  <c r="I17" i="5" s="1"/>
  <c r="G16" i="5"/>
  <c r="G17" i="5" s="1"/>
  <c r="F16" i="5"/>
  <c r="M15" i="5"/>
  <c r="L15" i="5"/>
  <c r="L17" i="5" s="1"/>
  <c r="K15" i="5"/>
  <c r="J15" i="5"/>
  <c r="I15" i="5"/>
  <c r="H15" i="5"/>
  <c r="G15" i="5"/>
  <c r="F15" i="5"/>
  <c r="F17" i="5" s="1"/>
  <c r="E15" i="5"/>
  <c r="D15" i="5"/>
  <c r="N15" i="5" s="1"/>
  <c r="C15" i="5"/>
  <c r="B15" i="5"/>
  <c r="C13" i="5"/>
  <c r="K12" i="5"/>
  <c r="K13" i="5" s="1"/>
  <c r="I12" i="5"/>
  <c r="I13" i="5" s="1"/>
  <c r="G12" i="5"/>
  <c r="F12" i="5"/>
  <c r="C12" i="5"/>
  <c r="M11" i="5"/>
  <c r="L11" i="5"/>
  <c r="L13" i="5" s="1"/>
  <c r="K11" i="5"/>
  <c r="J11" i="5"/>
  <c r="I11" i="5"/>
  <c r="H11" i="5"/>
  <c r="G11" i="5"/>
  <c r="F11" i="5"/>
  <c r="F13" i="5" s="1"/>
  <c r="E11" i="5"/>
  <c r="D11" i="5"/>
  <c r="D13" i="5" s="1"/>
  <c r="C11" i="5"/>
  <c r="B11" i="5"/>
  <c r="G9" i="5"/>
  <c r="L8" i="5"/>
  <c r="J8" i="5"/>
  <c r="J9" i="5" s="1"/>
  <c r="F8" i="5"/>
  <c r="M7" i="5"/>
  <c r="L7" i="5"/>
  <c r="L9" i="5" s="1"/>
  <c r="K7" i="5"/>
  <c r="J7" i="5"/>
  <c r="I7" i="5"/>
  <c r="I9" i="5" s="1"/>
  <c r="H7" i="5"/>
  <c r="G7" i="5"/>
  <c r="F7" i="5"/>
  <c r="E7" i="5"/>
  <c r="D7" i="5"/>
  <c r="C7" i="5"/>
  <c r="B7" i="5"/>
  <c r="K4" i="5"/>
  <c r="I4" i="5"/>
  <c r="G4" i="5"/>
  <c r="G5" i="5" s="1"/>
  <c r="E4" i="5"/>
  <c r="C4" i="5"/>
  <c r="M3" i="5"/>
  <c r="L3" i="5"/>
  <c r="K3" i="5"/>
  <c r="J3" i="5"/>
  <c r="I3" i="5"/>
  <c r="H3" i="5"/>
  <c r="G3" i="5"/>
  <c r="F3" i="5"/>
  <c r="E3" i="5"/>
  <c r="D3" i="5"/>
  <c r="C3" i="5"/>
  <c r="B3" i="5"/>
  <c r="M1" i="5"/>
  <c r="L1" i="5"/>
  <c r="L12" i="5" s="1"/>
  <c r="K1" i="5"/>
  <c r="K16" i="5" s="1"/>
  <c r="J1" i="5"/>
  <c r="I1" i="5"/>
  <c r="I8" i="5" s="1"/>
  <c r="H1" i="5"/>
  <c r="G1" i="5"/>
  <c r="G8" i="5" s="1"/>
  <c r="F1" i="5"/>
  <c r="F4" i="5" s="1"/>
  <c r="F5" i="5" s="1"/>
  <c r="E1" i="5"/>
  <c r="D1" i="5"/>
  <c r="D12" i="5" s="1"/>
  <c r="C1" i="5"/>
  <c r="C16" i="5" s="1"/>
  <c r="B1" i="5"/>
  <c r="M73" i="4"/>
  <c r="J73" i="4"/>
  <c r="I73" i="4"/>
  <c r="B73" i="4"/>
  <c r="M72" i="4"/>
  <c r="L72" i="4"/>
  <c r="K72" i="4"/>
  <c r="J72" i="4"/>
  <c r="I72" i="4"/>
  <c r="H72" i="4"/>
  <c r="G72" i="4"/>
  <c r="G73" i="4" s="1"/>
  <c r="F72" i="4"/>
  <c r="N72" i="4" s="1"/>
  <c r="E72" i="4"/>
  <c r="D72" i="4"/>
  <c r="C72" i="4"/>
  <c r="B72" i="4"/>
  <c r="M71" i="4"/>
  <c r="L71" i="4"/>
  <c r="L73" i="4" s="1"/>
  <c r="K71" i="4"/>
  <c r="K73" i="4" s="1"/>
  <c r="J71" i="4"/>
  <c r="I71" i="4"/>
  <c r="H71" i="4"/>
  <c r="G71" i="4"/>
  <c r="F71" i="4"/>
  <c r="E71" i="4"/>
  <c r="E73" i="4" s="1"/>
  <c r="D71" i="4"/>
  <c r="D73" i="4" s="1"/>
  <c r="C71" i="4"/>
  <c r="B71" i="4"/>
  <c r="L68" i="4"/>
  <c r="J68" i="4"/>
  <c r="I68" i="4"/>
  <c r="F68" i="4"/>
  <c r="D68" i="4"/>
  <c r="C68" i="4"/>
  <c r="N68" i="4" s="1"/>
  <c r="B68" i="4"/>
  <c r="M67" i="4"/>
  <c r="M68" i="4" s="1"/>
  <c r="L67" i="4"/>
  <c r="K67" i="4"/>
  <c r="K68" i="4" s="1"/>
  <c r="J67" i="4"/>
  <c r="I67" i="4"/>
  <c r="H67" i="4"/>
  <c r="H68" i="4" s="1"/>
  <c r="G67" i="4"/>
  <c r="G68" i="4" s="1"/>
  <c r="F67" i="4"/>
  <c r="E67" i="4"/>
  <c r="E68" i="4" s="1"/>
  <c r="D67" i="4"/>
  <c r="C67" i="4"/>
  <c r="B67" i="4"/>
  <c r="N66" i="4"/>
  <c r="G64" i="4"/>
  <c r="F64" i="4"/>
  <c r="D64" i="4"/>
  <c r="M63" i="4"/>
  <c r="L63" i="4"/>
  <c r="L64" i="4" s="1"/>
  <c r="K63" i="4"/>
  <c r="K64" i="4" s="1"/>
  <c r="J63" i="4"/>
  <c r="I63" i="4"/>
  <c r="H63" i="4"/>
  <c r="G63" i="4"/>
  <c r="F63" i="4"/>
  <c r="E63" i="4"/>
  <c r="D63" i="4"/>
  <c r="C63" i="4"/>
  <c r="C64" i="4" s="1"/>
  <c r="B63" i="4"/>
  <c r="M62" i="4"/>
  <c r="M64" i="4" s="1"/>
  <c r="L62" i="4"/>
  <c r="K62" i="4"/>
  <c r="J62" i="4"/>
  <c r="I62" i="4"/>
  <c r="I64" i="4" s="1"/>
  <c r="H62" i="4"/>
  <c r="G62" i="4"/>
  <c r="F62" i="4"/>
  <c r="E62" i="4"/>
  <c r="D62" i="4"/>
  <c r="C62" i="4"/>
  <c r="B62" i="4"/>
  <c r="M60" i="4"/>
  <c r="J60" i="4"/>
  <c r="C60" i="4"/>
  <c r="B60" i="4"/>
  <c r="M59" i="4"/>
  <c r="L59" i="4"/>
  <c r="K59" i="4"/>
  <c r="K60" i="4" s="1"/>
  <c r="J59" i="4"/>
  <c r="I59" i="4"/>
  <c r="H59" i="4"/>
  <c r="G59" i="4"/>
  <c r="F59" i="4"/>
  <c r="E59" i="4"/>
  <c r="D59" i="4"/>
  <c r="C59" i="4"/>
  <c r="B59" i="4"/>
  <c r="M58" i="4"/>
  <c r="L58" i="4"/>
  <c r="L60" i="4" s="1"/>
  <c r="K58" i="4"/>
  <c r="J58" i="4"/>
  <c r="I58" i="4"/>
  <c r="I60" i="4" s="1"/>
  <c r="H58" i="4"/>
  <c r="H60" i="4" s="1"/>
  <c r="G58" i="4"/>
  <c r="F58" i="4"/>
  <c r="F60" i="4" s="1"/>
  <c r="E58" i="4"/>
  <c r="E60" i="4" s="1"/>
  <c r="D58" i="4"/>
  <c r="C58" i="4"/>
  <c r="B58" i="4"/>
  <c r="M55" i="4"/>
  <c r="G55" i="4"/>
  <c r="C55" i="4"/>
  <c r="M54" i="4"/>
  <c r="L54" i="4"/>
  <c r="K54" i="4"/>
  <c r="J54" i="4"/>
  <c r="I54" i="4"/>
  <c r="H54" i="4"/>
  <c r="G54" i="4"/>
  <c r="F54" i="4"/>
  <c r="E54" i="4"/>
  <c r="D54" i="4"/>
  <c r="C54" i="4"/>
  <c r="B54" i="4"/>
  <c r="N54" i="4" s="1"/>
  <c r="M53" i="4"/>
  <c r="G53" i="4"/>
  <c r="F53" i="4"/>
  <c r="F55" i="4" s="1"/>
  <c r="C53" i="4"/>
  <c r="M50" i="4"/>
  <c r="L50" i="4"/>
  <c r="K50" i="4"/>
  <c r="J50" i="4"/>
  <c r="I50" i="4"/>
  <c r="H50" i="4"/>
  <c r="G50" i="4"/>
  <c r="F50" i="4"/>
  <c r="E50" i="4"/>
  <c r="D50" i="4"/>
  <c r="C50" i="4"/>
  <c r="N50" i="4" s="1"/>
  <c r="B50" i="4"/>
  <c r="J49" i="4"/>
  <c r="J51" i="4" s="1"/>
  <c r="H49" i="4"/>
  <c r="H51" i="4" s="1"/>
  <c r="F49" i="4"/>
  <c r="F51" i="4" s="1"/>
  <c r="D49" i="4"/>
  <c r="C49" i="4"/>
  <c r="B49" i="4"/>
  <c r="B51" i="4" s="1"/>
  <c r="J47" i="4"/>
  <c r="M46" i="4"/>
  <c r="L46" i="4"/>
  <c r="K46" i="4"/>
  <c r="J46" i="4"/>
  <c r="I46" i="4"/>
  <c r="H46" i="4"/>
  <c r="G46" i="4"/>
  <c r="F46" i="4"/>
  <c r="E46" i="4"/>
  <c r="D46" i="4"/>
  <c r="C46" i="4"/>
  <c r="B46" i="4"/>
  <c r="J45" i="4"/>
  <c r="G45" i="4"/>
  <c r="G47" i="4" s="1"/>
  <c r="C45" i="4"/>
  <c r="C47" i="4" s="1"/>
  <c r="B45" i="4"/>
  <c r="J42" i="4"/>
  <c r="G42" i="4"/>
  <c r="M41" i="4"/>
  <c r="L41" i="4"/>
  <c r="L42" i="4" s="1"/>
  <c r="K41" i="4"/>
  <c r="J41" i="4"/>
  <c r="I41" i="4"/>
  <c r="H41" i="4"/>
  <c r="G41" i="4"/>
  <c r="F41" i="4"/>
  <c r="E41" i="4"/>
  <c r="D41" i="4"/>
  <c r="C41" i="4"/>
  <c r="B41" i="4"/>
  <c r="M40" i="4"/>
  <c r="L40" i="4"/>
  <c r="K40" i="4"/>
  <c r="K42" i="4" s="1"/>
  <c r="J40" i="4"/>
  <c r="I40" i="4"/>
  <c r="I42" i="4" s="1"/>
  <c r="H40" i="4"/>
  <c r="H42" i="4" s="1"/>
  <c r="G40" i="4"/>
  <c r="F40" i="4"/>
  <c r="F42" i="4" s="1"/>
  <c r="E40" i="4"/>
  <c r="D40" i="4"/>
  <c r="D42" i="4" s="1"/>
  <c r="C40" i="4"/>
  <c r="C42" i="4" s="1"/>
  <c r="B40" i="4"/>
  <c r="G38" i="4"/>
  <c r="F38" i="4"/>
  <c r="E38" i="4"/>
  <c r="M37" i="4"/>
  <c r="L37" i="4"/>
  <c r="K37" i="4"/>
  <c r="J37" i="4"/>
  <c r="I37" i="4"/>
  <c r="H37" i="4"/>
  <c r="G37" i="4"/>
  <c r="F37" i="4"/>
  <c r="E37" i="4"/>
  <c r="D37" i="4"/>
  <c r="C37" i="4"/>
  <c r="B37" i="4"/>
  <c r="M36" i="4"/>
  <c r="M38" i="4" s="1"/>
  <c r="L36" i="4"/>
  <c r="L38" i="4" s="1"/>
  <c r="K36" i="4"/>
  <c r="K38" i="4" s="1"/>
  <c r="J36" i="4"/>
  <c r="I36" i="4"/>
  <c r="I38" i="4" s="1"/>
  <c r="H36" i="4"/>
  <c r="G36" i="4"/>
  <c r="F36" i="4"/>
  <c r="E36" i="4"/>
  <c r="D36" i="4"/>
  <c r="D38" i="4" s="1"/>
  <c r="C36" i="4"/>
  <c r="C38" i="4" s="1"/>
  <c r="B36" i="4"/>
  <c r="M34" i="4"/>
  <c r="E34" i="4"/>
  <c r="D34" i="4"/>
  <c r="M33" i="4"/>
  <c r="L33" i="4"/>
  <c r="K33" i="4"/>
  <c r="J33" i="4"/>
  <c r="J34" i="4" s="1"/>
  <c r="I33" i="4"/>
  <c r="H33" i="4"/>
  <c r="G33" i="4"/>
  <c r="F33" i="4"/>
  <c r="E33" i="4"/>
  <c r="D33" i="4"/>
  <c r="C33" i="4"/>
  <c r="B33" i="4"/>
  <c r="M32" i="4"/>
  <c r="L32" i="4"/>
  <c r="L34" i="4" s="1"/>
  <c r="K32" i="4"/>
  <c r="J32" i="4"/>
  <c r="I32" i="4"/>
  <c r="H32" i="4"/>
  <c r="H34" i="4" s="1"/>
  <c r="G32" i="4"/>
  <c r="G34" i="4" s="1"/>
  <c r="F32" i="4"/>
  <c r="N32" i="4" s="1"/>
  <c r="E32" i="4"/>
  <c r="D32" i="4"/>
  <c r="C32" i="4"/>
  <c r="B32" i="4"/>
  <c r="M30" i="4"/>
  <c r="L30" i="4"/>
  <c r="G30" i="4"/>
  <c r="D30" i="4"/>
  <c r="M29" i="4"/>
  <c r="L29" i="4"/>
  <c r="K29" i="4"/>
  <c r="K30" i="4" s="1"/>
  <c r="J29" i="4"/>
  <c r="I29" i="4"/>
  <c r="H29" i="4"/>
  <c r="G29" i="4"/>
  <c r="F29" i="4"/>
  <c r="F30" i="4" s="1"/>
  <c r="E29" i="4"/>
  <c r="D29" i="4"/>
  <c r="C29" i="4"/>
  <c r="N29" i="4" s="1"/>
  <c r="B29" i="4"/>
  <c r="M28" i="4"/>
  <c r="L28" i="4"/>
  <c r="K28" i="4"/>
  <c r="J28" i="4"/>
  <c r="J30" i="4" s="1"/>
  <c r="I28" i="4"/>
  <c r="I30" i="4" s="1"/>
  <c r="H28" i="4"/>
  <c r="H30" i="4" s="1"/>
  <c r="G28" i="4"/>
  <c r="F28" i="4"/>
  <c r="E28" i="4"/>
  <c r="E30" i="4" s="1"/>
  <c r="D28" i="4"/>
  <c r="C28" i="4"/>
  <c r="B28" i="4"/>
  <c r="B30" i="4" s="1"/>
  <c r="M26" i="4"/>
  <c r="F26" i="4"/>
  <c r="E26" i="4"/>
  <c r="C26" i="4"/>
  <c r="M25" i="4"/>
  <c r="L25" i="4"/>
  <c r="K25" i="4"/>
  <c r="K26" i="4" s="1"/>
  <c r="J25" i="4"/>
  <c r="J26" i="4" s="1"/>
  <c r="I25" i="4"/>
  <c r="H25" i="4"/>
  <c r="G25" i="4"/>
  <c r="F25" i="4"/>
  <c r="E25" i="4"/>
  <c r="D25" i="4"/>
  <c r="C25" i="4"/>
  <c r="B25" i="4"/>
  <c r="M24" i="4"/>
  <c r="L24" i="4"/>
  <c r="L26" i="4" s="1"/>
  <c r="K24" i="4"/>
  <c r="J24" i="4"/>
  <c r="I24" i="4"/>
  <c r="H24" i="4"/>
  <c r="H26" i="4" s="1"/>
  <c r="G24" i="4"/>
  <c r="F24" i="4"/>
  <c r="E24" i="4"/>
  <c r="D24" i="4"/>
  <c r="D26" i="4" s="1"/>
  <c r="C24" i="4"/>
  <c r="B24" i="4"/>
  <c r="M20" i="4"/>
  <c r="L20" i="4"/>
  <c r="K20" i="4"/>
  <c r="J20" i="4"/>
  <c r="I20" i="4"/>
  <c r="H20" i="4"/>
  <c r="G20" i="4"/>
  <c r="F20" i="4"/>
  <c r="N20" i="4" s="1"/>
  <c r="E20" i="4"/>
  <c r="D20" i="4"/>
  <c r="C20" i="4"/>
  <c r="B20" i="4"/>
  <c r="K19" i="4"/>
  <c r="K21" i="4" s="1"/>
  <c r="L17" i="4"/>
  <c r="K17" i="4"/>
  <c r="M16" i="4"/>
  <c r="L16" i="4"/>
  <c r="K16" i="4"/>
  <c r="J16" i="4"/>
  <c r="I16" i="4"/>
  <c r="H16" i="4"/>
  <c r="G16" i="4"/>
  <c r="F16" i="4"/>
  <c r="N16" i="4" s="1"/>
  <c r="E16" i="4"/>
  <c r="D16" i="4"/>
  <c r="C16" i="4"/>
  <c r="B16" i="4"/>
  <c r="M15" i="4"/>
  <c r="M17" i="4" s="1"/>
  <c r="K15" i="4"/>
  <c r="J15" i="4"/>
  <c r="J17" i="4" s="1"/>
  <c r="H15" i="4"/>
  <c r="H17" i="4" s="1"/>
  <c r="C15" i="4"/>
  <c r="C17" i="4" s="1"/>
  <c r="B15" i="4"/>
  <c r="J13" i="4"/>
  <c r="M12" i="4"/>
  <c r="L12" i="4"/>
  <c r="K12" i="4"/>
  <c r="J12" i="4"/>
  <c r="I12" i="4"/>
  <c r="H12" i="4"/>
  <c r="G12" i="4"/>
  <c r="F12" i="4"/>
  <c r="E12" i="4"/>
  <c r="D12" i="4"/>
  <c r="C12" i="4"/>
  <c r="B12" i="4"/>
  <c r="N12" i="4" s="1"/>
  <c r="M11" i="4"/>
  <c r="M13" i="4" s="1"/>
  <c r="K11" i="4"/>
  <c r="K13" i="4" s="1"/>
  <c r="J11" i="4"/>
  <c r="G11" i="4"/>
  <c r="C11" i="4"/>
  <c r="C13" i="4" s="1"/>
  <c r="B11" i="4"/>
  <c r="J9" i="4"/>
  <c r="B9" i="4"/>
  <c r="M8" i="4"/>
  <c r="L8" i="4"/>
  <c r="K8" i="4"/>
  <c r="J8" i="4"/>
  <c r="I8" i="4"/>
  <c r="H8" i="4"/>
  <c r="G8" i="4"/>
  <c r="F8" i="4"/>
  <c r="E8" i="4"/>
  <c r="D8" i="4"/>
  <c r="C8" i="4"/>
  <c r="B8" i="4"/>
  <c r="K7" i="4"/>
  <c r="K9" i="4" s="1"/>
  <c r="J7" i="4"/>
  <c r="I7" i="4"/>
  <c r="I9" i="4" s="1"/>
  <c r="H7" i="4"/>
  <c r="H9" i="4" s="1"/>
  <c r="C7" i="4"/>
  <c r="B7" i="4"/>
  <c r="K5" i="4"/>
  <c r="M4" i="4"/>
  <c r="L4" i="4"/>
  <c r="K4" i="4"/>
  <c r="J4" i="4"/>
  <c r="I4" i="4"/>
  <c r="H4" i="4"/>
  <c r="G4" i="4"/>
  <c r="F4" i="4"/>
  <c r="E4" i="4"/>
  <c r="D4" i="4"/>
  <c r="C4" i="4"/>
  <c r="B4" i="4"/>
  <c r="K3" i="4"/>
  <c r="J3" i="4"/>
  <c r="J5" i="4" s="1"/>
  <c r="H3" i="4"/>
  <c r="H5" i="4" s="1"/>
  <c r="G3" i="4"/>
  <c r="G5" i="4" s="1"/>
  <c r="B3" i="4"/>
  <c r="M1" i="4"/>
  <c r="L1" i="4"/>
  <c r="L15" i="4" s="1"/>
  <c r="K1" i="4"/>
  <c r="K53" i="4" s="1"/>
  <c r="K55" i="4" s="1"/>
  <c r="J1" i="4"/>
  <c r="J53" i="4" s="1"/>
  <c r="I1" i="4"/>
  <c r="H1" i="4"/>
  <c r="H53" i="4" s="1"/>
  <c r="G1" i="4"/>
  <c r="G19" i="4" s="1"/>
  <c r="G21" i="4" s="1"/>
  <c r="F1" i="4"/>
  <c r="E1" i="4"/>
  <c r="D1" i="4"/>
  <c r="D45" i="4" s="1"/>
  <c r="D47" i="4" s="1"/>
  <c r="C1" i="4"/>
  <c r="C19" i="4" s="1"/>
  <c r="C21" i="4" s="1"/>
  <c r="B1" i="4"/>
  <c r="B53" i="4" s="1"/>
  <c r="M121" i="3"/>
  <c r="L121" i="3"/>
  <c r="K121" i="3"/>
  <c r="J121" i="3"/>
  <c r="I121" i="3"/>
  <c r="H121" i="3"/>
  <c r="G121" i="3"/>
  <c r="F121" i="3"/>
  <c r="N121" i="3" s="1"/>
  <c r="E121" i="3"/>
  <c r="D121" i="3"/>
  <c r="C121" i="3"/>
  <c r="B121" i="3"/>
  <c r="A121" i="3"/>
  <c r="M120" i="3"/>
  <c r="L120" i="3"/>
  <c r="K120" i="3"/>
  <c r="J120" i="3"/>
  <c r="I120" i="3"/>
  <c r="H120" i="3"/>
  <c r="G120" i="3"/>
  <c r="F120" i="3"/>
  <c r="E120" i="3"/>
  <c r="D120" i="3"/>
  <c r="C120" i="3"/>
  <c r="B120" i="3"/>
  <c r="A120" i="3"/>
  <c r="A119" i="3"/>
  <c r="M117" i="3"/>
  <c r="L117" i="3"/>
  <c r="K117" i="3"/>
  <c r="J117" i="3"/>
  <c r="I117" i="3"/>
  <c r="H117" i="3"/>
  <c r="G117" i="3"/>
  <c r="F117" i="3"/>
  <c r="N117" i="3" s="1"/>
  <c r="E117" i="3"/>
  <c r="D117" i="3"/>
  <c r="C117" i="3"/>
  <c r="B117" i="3"/>
  <c r="A117" i="3"/>
  <c r="M116" i="3"/>
  <c r="L116" i="3"/>
  <c r="K116" i="3"/>
  <c r="J116" i="3"/>
  <c r="I116" i="3"/>
  <c r="H116" i="3"/>
  <c r="G116" i="3"/>
  <c r="F116" i="3"/>
  <c r="N116" i="3" s="1"/>
  <c r="E116" i="3"/>
  <c r="D116" i="3"/>
  <c r="C116" i="3"/>
  <c r="B116" i="3"/>
  <c r="A116" i="3"/>
  <c r="M115" i="3"/>
  <c r="L115" i="3"/>
  <c r="K115" i="3"/>
  <c r="J115" i="3"/>
  <c r="I115" i="3"/>
  <c r="H115" i="3"/>
  <c r="G115" i="3"/>
  <c r="F115" i="3"/>
  <c r="E115" i="3"/>
  <c r="D115" i="3"/>
  <c r="C115" i="3"/>
  <c r="B115" i="3"/>
  <c r="A115" i="3"/>
  <c r="M114" i="3"/>
  <c r="L114" i="3"/>
  <c r="K114" i="3"/>
  <c r="J114" i="3"/>
  <c r="I114" i="3"/>
  <c r="H114" i="3"/>
  <c r="G114" i="3"/>
  <c r="F114" i="3"/>
  <c r="E114" i="3"/>
  <c r="D114" i="3"/>
  <c r="C114" i="3"/>
  <c r="B114" i="3"/>
  <c r="A114" i="3"/>
  <c r="A113" i="3"/>
  <c r="L111" i="3"/>
  <c r="D111" i="3"/>
  <c r="B111" i="3"/>
  <c r="L110" i="3"/>
  <c r="E110" i="3"/>
  <c r="I109" i="3"/>
  <c r="H109" i="3"/>
  <c r="I108" i="3"/>
  <c r="M105" i="3"/>
  <c r="L105" i="3"/>
  <c r="K105" i="3"/>
  <c r="J105" i="3"/>
  <c r="I105" i="3"/>
  <c r="H105" i="3"/>
  <c r="G105" i="3"/>
  <c r="F105" i="3"/>
  <c r="E105" i="3"/>
  <c r="D105" i="3"/>
  <c r="C105" i="3"/>
  <c r="B105" i="3"/>
  <c r="N105" i="3" s="1"/>
  <c r="J102" i="6" s="1"/>
  <c r="A105" i="3"/>
  <c r="M104" i="3"/>
  <c r="L104" i="3"/>
  <c r="K104" i="3"/>
  <c r="J104" i="3"/>
  <c r="I104" i="3"/>
  <c r="H104" i="3"/>
  <c r="G104" i="3"/>
  <c r="F104" i="3"/>
  <c r="E104" i="3"/>
  <c r="D104" i="3"/>
  <c r="D110" i="3" s="1"/>
  <c r="C104" i="3"/>
  <c r="B104" i="3"/>
  <c r="A104" i="3"/>
  <c r="M103" i="3"/>
  <c r="L103" i="3"/>
  <c r="K103" i="3"/>
  <c r="J103" i="3"/>
  <c r="I103" i="3"/>
  <c r="H103" i="3"/>
  <c r="G103" i="3"/>
  <c r="F103" i="3"/>
  <c r="N103" i="3" s="1"/>
  <c r="I101" i="6" s="1"/>
  <c r="E103" i="3"/>
  <c r="D103" i="3"/>
  <c r="C103" i="3"/>
  <c r="B103" i="3"/>
  <c r="A103" i="3"/>
  <c r="M102" i="3"/>
  <c r="L102" i="3"/>
  <c r="K102" i="3"/>
  <c r="J102" i="3"/>
  <c r="I102" i="3"/>
  <c r="H102" i="3"/>
  <c r="G102" i="3"/>
  <c r="F102" i="3"/>
  <c r="E102" i="3"/>
  <c r="D102" i="3"/>
  <c r="C102" i="3"/>
  <c r="C109" i="3" s="1"/>
  <c r="B102" i="3"/>
  <c r="A102" i="3"/>
  <c r="M101" i="3"/>
  <c r="L101" i="3"/>
  <c r="K101" i="3"/>
  <c r="J101" i="3"/>
  <c r="I101" i="3"/>
  <c r="H101" i="3"/>
  <c r="G101" i="3"/>
  <c r="F101" i="3"/>
  <c r="E101" i="3"/>
  <c r="D101" i="3"/>
  <c r="C101" i="3"/>
  <c r="B101" i="3"/>
  <c r="N101" i="3" s="1"/>
  <c r="I100" i="6" s="1"/>
  <c r="A101" i="3"/>
  <c r="M100" i="3"/>
  <c r="L100" i="3"/>
  <c r="K100" i="3"/>
  <c r="J100" i="3"/>
  <c r="I100" i="3"/>
  <c r="H100" i="3"/>
  <c r="H108" i="3" s="1"/>
  <c r="G100" i="3"/>
  <c r="F100" i="3"/>
  <c r="E100" i="3"/>
  <c r="D100" i="3"/>
  <c r="C100" i="3"/>
  <c r="B100" i="3"/>
  <c r="A100" i="3"/>
  <c r="M99" i="3"/>
  <c r="M108" i="3" s="1"/>
  <c r="L99" i="3"/>
  <c r="K99" i="3"/>
  <c r="J99" i="3"/>
  <c r="I99" i="3"/>
  <c r="H99" i="3"/>
  <c r="G99" i="3"/>
  <c r="F99" i="3"/>
  <c r="F108" i="3" s="1"/>
  <c r="E99" i="3"/>
  <c r="E108" i="3" s="1"/>
  <c r="D99" i="3"/>
  <c r="C99" i="3"/>
  <c r="B99" i="3"/>
  <c r="A99" i="3"/>
  <c r="M98" i="3"/>
  <c r="L98" i="3"/>
  <c r="K98" i="3"/>
  <c r="J98" i="3"/>
  <c r="I98" i="3"/>
  <c r="H98" i="3"/>
  <c r="G98" i="3"/>
  <c r="F98" i="3"/>
  <c r="E98" i="3"/>
  <c r="D98" i="3"/>
  <c r="D108" i="3" s="1"/>
  <c r="C98" i="3"/>
  <c r="B98" i="3"/>
  <c r="N98" i="3" s="1"/>
  <c r="I99" i="6" s="1"/>
  <c r="A98" i="3"/>
  <c r="M95" i="3"/>
  <c r="L95" i="3"/>
  <c r="K95" i="3"/>
  <c r="K111" i="3" s="1"/>
  <c r="J95" i="3"/>
  <c r="J111" i="3" s="1"/>
  <c r="I95" i="3"/>
  <c r="I111" i="3" s="1"/>
  <c r="H95" i="3"/>
  <c r="H111" i="3" s="1"/>
  <c r="G95" i="3"/>
  <c r="G111" i="3" s="1"/>
  <c r="F95" i="3"/>
  <c r="E95" i="3"/>
  <c r="D95" i="3"/>
  <c r="C95" i="3"/>
  <c r="C111" i="3" s="1"/>
  <c r="B95" i="3"/>
  <c r="A95" i="3"/>
  <c r="M94" i="3"/>
  <c r="M110" i="3" s="1"/>
  <c r="L94" i="3"/>
  <c r="K94" i="3"/>
  <c r="K110" i="3" s="1"/>
  <c r="J94" i="3"/>
  <c r="I94" i="3"/>
  <c r="I110" i="3" s="1"/>
  <c r="H94" i="3"/>
  <c r="H110" i="3" s="1"/>
  <c r="G94" i="3"/>
  <c r="G110" i="3" s="1"/>
  <c r="F94" i="3"/>
  <c r="F110" i="3" s="1"/>
  <c r="E94" i="3"/>
  <c r="D94" i="3"/>
  <c r="C94" i="3"/>
  <c r="B94" i="3"/>
  <c r="A94" i="3"/>
  <c r="M93" i="3"/>
  <c r="M109" i="3" s="1"/>
  <c r="L93" i="3"/>
  <c r="L109" i="3" s="1"/>
  <c r="K93" i="3"/>
  <c r="J93" i="3"/>
  <c r="I93" i="3"/>
  <c r="H93" i="3"/>
  <c r="G93" i="3"/>
  <c r="F93" i="3"/>
  <c r="F109" i="3" s="1"/>
  <c r="E93" i="3"/>
  <c r="E109" i="3" s="1"/>
  <c r="D93" i="3"/>
  <c r="D109" i="3" s="1"/>
  <c r="C93" i="3"/>
  <c r="B93" i="3"/>
  <c r="A93" i="3"/>
  <c r="M92" i="3"/>
  <c r="L92" i="3"/>
  <c r="K92" i="3"/>
  <c r="K108" i="3" s="1"/>
  <c r="J92" i="3"/>
  <c r="I92" i="3"/>
  <c r="H92" i="3"/>
  <c r="G92" i="3"/>
  <c r="F92" i="3"/>
  <c r="E92" i="3"/>
  <c r="D92" i="3"/>
  <c r="C92" i="3"/>
  <c r="B92" i="3"/>
  <c r="A92" i="3"/>
  <c r="A91" i="3"/>
  <c r="M89" i="3"/>
  <c r="L89" i="3"/>
  <c r="K89" i="3"/>
  <c r="J89" i="3"/>
  <c r="I89" i="3"/>
  <c r="H89" i="3"/>
  <c r="G89" i="3"/>
  <c r="F89" i="3"/>
  <c r="E89" i="3"/>
  <c r="D89" i="3"/>
  <c r="C89" i="3"/>
  <c r="B89" i="3"/>
  <c r="A89" i="3"/>
  <c r="M88" i="3"/>
  <c r="L88" i="3"/>
  <c r="K88" i="3"/>
  <c r="J88" i="3"/>
  <c r="I88" i="3"/>
  <c r="H88" i="3"/>
  <c r="G88" i="3"/>
  <c r="F88" i="3"/>
  <c r="E88" i="3"/>
  <c r="D88" i="3"/>
  <c r="C88" i="3"/>
  <c r="B88" i="3"/>
  <c r="A88" i="3"/>
  <c r="A87" i="3"/>
  <c r="M85" i="3"/>
  <c r="L85" i="3"/>
  <c r="K85" i="3"/>
  <c r="J85" i="3"/>
  <c r="I85" i="3"/>
  <c r="H85" i="3"/>
  <c r="G85" i="3"/>
  <c r="F85" i="3"/>
  <c r="E85" i="3"/>
  <c r="D85" i="3"/>
  <c r="N85" i="3" s="1"/>
  <c r="C85" i="3"/>
  <c r="B85" i="3"/>
  <c r="A85" i="3"/>
  <c r="M84" i="3"/>
  <c r="L84" i="3"/>
  <c r="K84" i="3"/>
  <c r="J84" i="3"/>
  <c r="I84" i="3"/>
  <c r="H84" i="3"/>
  <c r="G84" i="3"/>
  <c r="F84" i="3"/>
  <c r="E84" i="3"/>
  <c r="D84" i="3"/>
  <c r="C84" i="3"/>
  <c r="B84" i="3"/>
  <c r="N84" i="3" s="1"/>
  <c r="A84" i="3"/>
  <c r="A83" i="3"/>
  <c r="M81" i="3"/>
  <c r="L81" i="3"/>
  <c r="K81" i="3"/>
  <c r="J81" i="3"/>
  <c r="I81" i="3"/>
  <c r="H81" i="3"/>
  <c r="G81" i="3"/>
  <c r="F81" i="3"/>
  <c r="E81" i="3"/>
  <c r="D81" i="3"/>
  <c r="C81" i="3"/>
  <c r="B81" i="3"/>
  <c r="A81" i="3"/>
  <c r="M80" i="3"/>
  <c r="L80" i="3"/>
  <c r="K80" i="3"/>
  <c r="J80" i="3"/>
  <c r="I80" i="3"/>
  <c r="H80" i="3"/>
  <c r="G80" i="3"/>
  <c r="F80" i="3"/>
  <c r="N80" i="3" s="1"/>
  <c r="E80" i="3"/>
  <c r="D80" i="3"/>
  <c r="C80" i="3"/>
  <c r="B80" i="3"/>
  <c r="A80" i="3"/>
  <c r="M79" i="3"/>
  <c r="L79" i="3"/>
  <c r="K79" i="3"/>
  <c r="J79" i="3"/>
  <c r="I79" i="3"/>
  <c r="H79" i="3"/>
  <c r="G79" i="3"/>
  <c r="F79" i="3"/>
  <c r="E79" i="3"/>
  <c r="D79" i="3"/>
  <c r="N79" i="3" s="1"/>
  <c r="C79" i="3"/>
  <c r="B79" i="3"/>
  <c r="A79" i="3"/>
  <c r="M78" i="3"/>
  <c r="L78" i="3"/>
  <c r="K78" i="3"/>
  <c r="J78" i="3"/>
  <c r="I78" i="3"/>
  <c r="H78" i="3"/>
  <c r="G78" i="3"/>
  <c r="F78" i="3"/>
  <c r="E78" i="3"/>
  <c r="D78" i="3"/>
  <c r="C78" i="3"/>
  <c r="B78" i="3"/>
  <c r="A78" i="3"/>
  <c r="A77" i="3"/>
  <c r="M75" i="3"/>
  <c r="L75" i="3"/>
  <c r="K75" i="3"/>
  <c r="J75" i="3"/>
  <c r="I75" i="3"/>
  <c r="H75" i="3"/>
  <c r="G75" i="3"/>
  <c r="F75" i="3"/>
  <c r="E75" i="3"/>
  <c r="D75" i="3"/>
  <c r="C75" i="3"/>
  <c r="B75" i="3"/>
  <c r="A75" i="3"/>
  <c r="M74" i="3"/>
  <c r="L74" i="3"/>
  <c r="K74" i="3"/>
  <c r="J74" i="3"/>
  <c r="I74" i="3"/>
  <c r="H74" i="3"/>
  <c r="G74" i="3"/>
  <c r="F74" i="3"/>
  <c r="E74" i="3"/>
  <c r="D74" i="3"/>
  <c r="C74" i="3"/>
  <c r="B74" i="3"/>
  <c r="A74" i="3"/>
  <c r="M73" i="3"/>
  <c r="L73" i="3"/>
  <c r="K73" i="3"/>
  <c r="J73" i="3"/>
  <c r="I73" i="3"/>
  <c r="H73" i="3"/>
  <c r="G73" i="3"/>
  <c r="F73" i="3"/>
  <c r="E73" i="3"/>
  <c r="N73" i="3" s="1"/>
  <c r="D73" i="3"/>
  <c r="C73" i="3"/>
  <c r="B73" i="3"/>
  <c r="A73" i="3"/>
  <c r="M72" i="3"/>
  <c r="L72" i="3"/>
  <c r="K72" i="3"/>
  <c r="J72" i="3"/>
  <c r="I72" i="3"/>
  <c r="H72" i="3"/>
  <c r="G72" i="3"/>
  <c r="F72" i="3"/>
  <c r="E72" i="3"/>
  <c r="D72" i="3"/>
  <c r="C72" i="3"/>
  <c r="N72" i="3" s="1"/>
  <c r="B72" i="3"/>
  <c r="A72" i="3"/>
  <c r="A71" i="3"/>
  <c r="M69" i="3"/>
  <c r="L69" i="3"/>
  <c r="K69" i="3"/>
  <c r="J69" i="3"/>
  <c r="I69" i="3"/>
  <c r="H69" i="3"/>
  <c r="G69" i="3"/>
  <c r="F69" i="3"/>
  <c r="E69" i="3"/>
  <c r="D69" i="3"/>
  <c r="C69" i="3"/>
  <c r="B69" i="3"/>
  <c r="N69" i="3" s="1"/>
  <c r="A69" i="3"/>
  <c r="M68" i="3"/>
  <c r="L68" i="3"/>
  <c r="K68" i="3"/>
  <c r="J68" i="3"/>
  <c r="I68" i="3"/>
  <c r="H68" i="3"/>
  <c r="G68" i="3"/>
  <c r="F68" i="3"/>
  <c r="E68" i="3"/>
  <c r="D68" i="3"/>
  <c r="C68" i="3"/>
  <c r="B68" i="3"/>
  <c r="A68" i="3"/>
  <c r="M67" i="3"/>
  <c r="L67" i="3"/>
  <c r="K67" i="3"/>
  <c r="J67" i="3"/>
  <c r="I67" i="3"/>
  <c r="H67" i="3"/>
  <c r="G67" i="3"/>
  <c r="F67" i="3"/>
  <c r="E67" i="3"/>
  <c r="D67" i="3"/>
  <c r="C67" i="3"/>
  <c r="N67" i="3" s="1"/>
  <c r="B67" i="3"/>
  <c r="A67" i="3"/>
  <c r="M66" i="3"/>
  <c r="L66" i="3"/>
  <c r="K66" i="3"/>
  <c r="J66" i="3"/>
  <c r="I66" i="3"/>
  <c r="H66" i="3"/>
  <c r="G66" i="3"/>
  <c r="F66" i="3"/>
  <c r="E66" i="3"/>
  <c r="D66" i="3"/>
  <c r="C66" i="3"/>
  <c r="B66" i="3"/>
  <c r="A66" i="3"/>
  <c r="A65" i="3"/>
  <c r="M63" i="3"/>
  <c r="L63" i="3"/>
  <c r="K63" i="3"/>
  <c r="J63" i="3"/>
  <c r="I63" i="3"/>
  <c r="H63" i="3"/>
  <c r="G63" i="3"/>
  <c r="F63" i="3"/>
  <c r="E63" i="3"/>
  <c r="D63" i="3"/>
  <c r="C63" i="3"/>
  <c r="B63" i="3"/>
  <c r="A63" i="3"/>
  <c r="M62" i="3"/>
  <c r="L62" i="3"/>
  <c r="K62" i="3"/>
  <c r="J62" i="3"/>
  <c r="I62" i="3"/>
  <c r="H62" i="3"/>
  <c r="G62" i="3"/>
  <c r="F62" i="3"/>
  <c r="E62" i="3"/>
  <c r="N62" i="3" s="1"/>
  <c r="I73" i="6" s="1"/>
  <c r="D62" i="3"/>
  <c r="C62" i="3"/>
  <c r="B62" i="3"/>
  <c r="A62" i="3"/>
  <c r="M61" i="3"/>
  <c r="L61" i="3"/>
  <c r="K61" i="3"/>
  <c r="J61" i="3"/>
  <c r="I61" i="3"/>
  <c r="H61" i="3"/>
  <c r="G61" i="3"/>
  <c r="F61" i="3"/>
  <c r="E61" i="3"/>
  <c r="D61" i="3"/>
  <c r="C61" i="3"/>
  <c r="B61" i="3"/>
  <c r="N61" i="3" s="1"/>
  <c r="H73" i="6" s="1"/>
  <c r="A61" i="3"/>
  <c r="M60" i="3"/>
  <c r="L60" i="3"/>
  <c r="K60" i="3"/>
  <c r="J60" i="3"/>
  <c r="I60" i="3"/>
  <c r="H60" i="3"/>
  <c r="G60" i="3"/>
  <c r="F60" i="3"/>
  <c r="E60" i="3"/>
  <c r="D60" i="3"/>
  <c r="C60" i="3"/>
  <c r="B60" i="3"/>
  <c r="A60" i="3"/>
  <c r="A59" i="3"/>
  <c r="M57" i="3"/>
  <c r="L57" i="3"/>
  <c r="K57" i="3"/>
  <c r="J57" i="3"/>
  <c r="I57" i="3"/>
  <c r="H57" i="3"/>
  <c r="G57" i="3"/>
  <c r="F57" i="3"/>
  <c r="E57" i="3"/>
  <c r="D57" i="3"/>
  <c r="C57" i="3"/>
  <c r="B57" i="3"/>
  <c r="A57" i="3"/>
  <c r="M56" i="3"/>
  <c r="L56" i="3"/>
  <c r="K56" i="3"/>
  <c r="J56" i="3"/>
  <c r="I56" i="3"/>
  <c r="H56" i="3"/>
  <c r="G56" i="3"/>
  <c r="F56" i="3"/>
  <c r="E56" i="3"/>
  <c r="N56" i="3" s="1"/>
  <c r="I75" i="6" s="1"/>
  <c r="D56" i="3"/>
  <c r="C56" i="3"/>
  <c r="B56" i="3"/>
  <c r="A56" i="3"/>
  <c r="M55" i="3"/>
  <c r="L55" i="3"/>
  <c r="K55" i="3"/>
  <c r="J55" i="3"/>
  <c r="I55" i="3"/>
  <c r="H55" i="3"/>
  <c r="G55" i="3"/>
  <c r="F55" i="3"/>
  <c r="E55" i="3"/>
  <c r="D55" i="3"/>
  <c r="C55" i="3"/>
  <c r="B55" i="3"/>
  <c r="A55" i="3"/>
  <c r="M54" i="3"/>
  <c r="L54" i="3"/>
  <c r="K54" i="3"/>
  <c r="J54" i="3"/>
  <c r="I54" i="3"/>
  <c r="H54" i="3"/>
  <c r="G54" i="3"/>
  <c r="F54" i="3"/>
  <c r="E54" i="3"/>
  <c r="D54" i="3"/>
  <c r="C54" i="3"/>
  <c r="B54" i="3"/>
  <c r="A54" i="3"/>
  <c r="A53" i="3"/>
  <c r="M51" i="3"/>
  <c r="L51" i="3"/>
  <c r="K51" i="3"/>
  <c r="J51" i="3"/>
  <c r="I51" i="3"/>
  <c r="H51" i="3"/>
  <c r="G51" i="3"/>
  <c r="F51" i="3"/>
  <c r="E51" i="3"/>
  <c r="D51" i="3"/>
  <c r="C51" i="3"/>
  <c r="B51" i="3"/>
  <c r="N51" i="3" s="1"/>
  <c r="J46" i="6" s="1"/>
  <c r="A51" i="3"/>
  <c r="M50" i="3"/>
  <c r="L50" i="3"/>
  <c r="K50" i="3"/>
  <c r="J50" i="3"/>
  <c r="I50" i="3"/>
  <c r="H50" i="3"/>
  <c r="G50" i="3"/>
  <c r="F50" i="3"/>
  <c r="E50" i="3"/>
  <c r="D50" i="3"/>
  <c r="N50" i="3" s="1"/>
  <c r="I46" i="6" s="1"/>
  <c r="C50" i="3"/>
  <c r="B50" i="3"/>
  <c r="A50" i="3"/>
  <c r="M49" i="3"/>
  <c r="L49" i="3"/>
  <c r="K49" i="3"/>
  <c r="J49" i="3"/>
  <c r="I49" i="3"/>
  <c r="H49" i="3"/>
  <c r="G49" i="3"/>
  <c r="F49" i="3"/>
  <c r="N49" i="3" s="1"/>
  <c r="H46" i="6" s="1"/>
  <c r="E49" i="3"/>
  <c r="D49" i="3"/>
  <c r="C49" i="3"/>
  <c r="B49" i="3"/>
  <c r="A49" i="3"/>
  <c r="M48" i="3"/>
  <c r="L48" i="3"/>
  <c r="K48" i="3"/>
  <c r="J48" i="3"/>
  <c r="I48" i="3"/>
  <c r="H48" i="3"/>
  <c r="G48" i="3"/>
  <c r="F48" i="3"/>
  <c r="E48" i="3"/>
  <c r="D48" i="3"/>
  <c r="C48" i="3"/>
  <c r="B48" i="3"/>
  <c r="A48" i="3"/>
  <c r="A47" i="3"/>
  <c r="M45" i="3"/>
  <c r="L45" i="3"/>
  <c r="K45" i="3"/>
  <c r="J45" i="3"/>
  <c r="I45" i="3"/>
  <c r="H45" i="3"/>
  <c r="G45" i="3"/>
  <c r="F45" i="3"/>
  <c r="E45" i="3"/>
  <c r="D45" i="3"/>
  <c r="C45" i="3"/>
  <c r="B45" i="3"/>
  <c r="N45" i="3" s="1"/>
  <c r="J63" i="6" s="1"/>
  <c r="A45" i="3"/>
  <c r="M44" i="3"/>
  <c r="L44" i="3"/>
  <c r="K44" i="3"/>
  <c r="J44" i="3"/>
  <c r="I44" i="3"/>
  <c r="H44" i="3"/>
  <c r="G44" i="3"/>
  <c r="F44" i="3"/>
  <c r="E44" i="3"/>
  <c r="D44" i="3"/>
  <c r="C44" i="3"/>
  <c r="B44" i="3"/>
  <c r="A44" i="3"/>
  <c r="M43" i="3"/>
  <c r="L43" i="3"/>
  <c r="K43" i="3"/>
  <c r="J43" i="3"/>
  <c r="I43" i="3"/>
  <c r="H43" i="3"/>
  <c r="G43" i="3"/>
  <c r="F43" i="3"/>
  <c r="E43" i="3"/>
  <c r="D43" i="3"/>
  <c r="C43" i="3"/>
  <c r="B43" i="3"/>
  <c r="A43" i="3"/>
  <c r="M42" i="3"/>
  <c r="L42" i="3"/>
  <c r="K42" i="3"/>
  <c r="J42" i="3"/>
  <c r="I42" i="3"/>
  <c r="H42" i="3"/>
  <c r="G42" i="3"/>
  <c r="F42" i="3"/>
  <c r="E42" i="3"/>
  <c r="D42" i="3"/>
  <c r="C42" i="3"/>
  <c r="B42" i="3"/>
  <c r="N42" i="3" s="1"/>
  <c r="G63" i="6" s="1"/>
  <c r="A42" i="3"/>
  <c r="A41" i="3"/>
  <c r="M39" i="3"/>
  <c r="L39" i="3"/>
  <c r="K39" i="3"/>
  <c r="J39" i="3"/>
  <c r="I39" i="3"/>
  <c r="H39" i="3"/>
  <c r="G39" i="3"/>
  <c r="F39" i="3"/>
  <c r="E39" i="3"/>
  <c r="D39" i="3"/>
  <c r="C39" i="3"/>
  <c r="B39" i="3"/>
  <c r="A39" i="3"/>
  <c r="M38" i="3"/>
  <c r="L38" i="3"/>
  <c r="K38" i="3"/>
  <c r="J38" i="3"/>
  <c r="I38" i="3"/>
  <c r="H38" i="3"/>
  <c r="G38" i="3"/>
  <c r="F38" i="3"/>
  <c r="N38" i="3" s="1"/>
  <c r="E38" i="3"/>
  <c r="D38" i="3"/>
  <c r="C38" i="3"/>
  <c r="B38" i="3"/>
  <c r="A38" i="3"/>
  <c r="M37" i="3"/>
  <c r="L37" i="3"/>
  <c r="K37" i="3"/>
  <c r="J37" i="3"/>
  <c r="I37" i="3"/>
  <c r="H37" i="3"/>
  <c r="G37" i="3"/>
  <c r="F37" i="3"/>
  <c r="E37" i="3"/>
  <c r="D37" i="3"/>
  <c r="N37" i="3" s="1"/>
  <c r="C37" i="3"/>
  <c r="B37" i="3"/>
  <c r="A37" i="3"/>
  <c r="M36" i="3"/>
  <c r="L36" i="3"/>
  <c r="K36" i="3"/>
  <c r="J36" i="3"/>
  <c r="I36" i="3"/>
  <c r="H36" i="3"/>
  <c r="G36" i="3"/>
  <c r="F36" i="3"/>
  <c r="E36" i="3"/>
  <c r="D36" i="3"/>
  <c r="C36" i="3"/>
  <c r="B36" i="3"/>
  <c r="N36" i="3" s="1"/>
  <c r="G50" i="6" s="1"/>
  <c r="A36" i="3"/>
  <c r="A35" i="3"/>
  <c r="M33" i="3"/>
  <c r="L33" i="3"/>
  <c r="K33" i="3"/>
  <c r="J33" i="3"/>
  <c r="I33" i="3"/>
  <c r="H33" i="3"/>
  <c r="G33" i="3"/>
  <c r="F33" i="3"/>
  <c r="E33" i="3"/>
  <c r="D33" i="3"/>
  <c r="C33" i="3"/>
  <c r="B33" i="3"/>
  <c r="A33" i="3"/>
  <c r="M32" i="3"/>
  <c r="L32" i="3"/>
  <c r="K32" i="3"/>
  <c r="J32" i="3"/>
  <c r="I32" i="3"/>
  <c r="H32" i="3"/>
  <c r="G32" i="3"/>
  <c r="F32" i="3"/>
  <c r="N32" i="3" s="1"/>
  <c r="G62" i="6" s="1"/>
  <c r="E32" i="3"/>
  <c r="D32" i="3"/>
  <c r="C32" i="3"/>
  <c r="B32" i="3"/>
  <c r="A32" i="3"/>
  <c r="A31" i="3"/>
  <c r="M29" i="3"/>
  <c r="L29" i="3"/>
  <c r="K29" i="3"/>
  <c r="J29" i="3"/>
  <c r="I29" i="3"/>
  <c r="H29" i="3"/>
  <c r="G29" i="3"/>
  <c r="F29" i="3"/>
  <c r="E29" i="3"/>
  <c r="D29" i="3"/>
  <c r="C29" i="3"/>
  <c r="B29" i="3"/>
  <c r="A29" i="3"/>
  <c r="M28" i="3"/>
  <c r="L28" i="3"/>
  <c r="K28" i="3"/>
  <c r="J28" i="3"/>
  <c r="I28" i="3"/>
  <c r="H28" i="3"/>
  <c r="G28" i="3"/>
  <c r="F28" i="3"/>
  <c r="E28" i="3"/>
  <c r="D28" i="3"/>
  <c r="C28" i="3"/>
  <c r="B28" i="3"/>
  <c r="A28" i="3"/>
  <c r="A27" i="3"/>
  <c r="M25" i="3"/>
  <c r="L25" i="3"/>
  <c r="K25" i="3"/>
  <c r="J25" i="3"/>
  <c r="I25" i="3"/>
  <c r="H25" i="3"/>
  <c r="G25" i="3"/>
  <c r="F25" i="3"/>
  <c r="N25" i="3" s="1"/>
  <c r="E25" i="3"/>
  <c r="D25" i="3"/>
  <c r="C25" i="3"/>
  <c r="B25" i="3"/>
  <c r="A25" i="3"/>
  <c r="A24" i="3"/>
  <c r="M22" i="3"/>
  <c r="L22" i="3"/>
  <c r="K22" i="3"/>
  <c r="J22" i="3"/>
  <c r="I22" i="3"/>
  <c r="H22" i="3"/>
  <c r="G22" i="3"/>
  <c r="F22" i="3"/>
  <c r="E22" i="3"/>
  <c r="N22" i="3" s="1"/>
  <c r="J18" i="6" s="1"/>
  <c r="D22" i="3"/>
  <c r="C22" i="3"/>
  <c r="B22" i="3"/>
  <c r="A22" i="3"/>
  <c r="M21" i="3"/>
  <c r="L21" i="3"/>
  <c r="K21" i="3"/>
  <c r="J21" i="3"/>
  <c r="I21" i="3"/>
  <c r="H21" i="3"/>
  <c r="G21" i="3"/>
  <c r="F21" i="3"/>
  <c r="E21" i="3"/>
  <c r="D21" i="3"/>
  <c r="C21" i="3"/>
  <c r="B21" i="3"/>
  <c r="A21" i="3"/>
  <c r="M20" i="3"/>
  <c r="L20" i="3"/>
  <c r="K20" i="3"/>
  <c r="J20" i="3"/>
  <c r="I20" i="3"/>
  <c r="H20" i="3"/>
  <c r="G20" i="3"/>
  <c r="F20" i="3"/>
  <c r="E20" i="3"/>
  <c r="D20" i="3"/>
  <c r="C20" i="3"/>
  <c r="B20" i="3"/>
  <c r="A20" i="3"/>
  <c r="M19" i="3"/>
  <c r="L19" i="3"/>
  <c r="K19" i="3"/>
  <c r="J19" i="3"/>
  <c r="I19" i="3"/>
  <c r="H19" i="3"/>
  <c r="G19" i="3"/>
  <c r="F19" i="3"/>
  <c r="N19" i="3" s="1"/>
  <c r="G18" i="6" s="1"/>
  <c r="E19" i="3"/>
  <c r="D19" i="3"/>
  <c r="C19" i="3"/>
  <c r="B19" i="3"/>
  <c r="A19" i="3"/>
  <c r="M18" i="3"/>
  <c r="L18" i="3"/>
  <c r="K18" i="3"/>
  <c r="J18" i="3"/>
  <c r="I18" i="3"/>
  <c r="H18" i="3"/>
  <c r="G18" i="3"/>
  <c r="F18" i="3"/>
  <c r="E18" i="3"/>
  <c r="D18" i="3"/>
  <c r="N18" i="3" s="1"/>
  <c r="E18" i="6" s="1"/>
  <c r="C18" i="3"/>
  <c r="B18" i="3"/>
  <c r="A18" i="3"/>
  <c r="A17" i="3"/>
  <c r="M15" i="3"/>
  <c r="L15" i="3"/>
  <c r="K15" i="3"/>
  <c r="J15" i="3"/>
  <c r="I15" i="3"/>
  <c r="H15" i="3"/>
  <c r="G15" i="3"/>
  <c r="F15" i="3"/>
  <c r="E15" i="3"/>
  <c r="D15" i="3"/>
  <c r="C15" i="3"/>
  <c r="B15" i="3"/>
  <c r="N15" i="3" s="1"/>
  <c r="A15" i="3"/>
  <c r="A14" i="3"/>
  <c r="M12" i="3"/>
  <c r="L12" i="3"/>
  <c r="K12" i="3"/>
  <c r="J12" i="3"/>
  <c r="I12" i="3"/>
  <c r="H12" i="3"/>
  <c r="G12" i="3"/>
  <c r="F12" i="3"/>
  <c r="E12" i="3"/>
  <c r="D12" i="3"/>
  <c r="C12" i="3"/>
  <c r="B12" i="3"/>
  <c r="A12" i="3"/>
  <c r="M11" i="3"/>
  <c r="L11" i="3"/>
  <c r="K11" i="3"/>
  <c r="J11" i="3"/>
  <c r="I11" i="3"/>
  <c r="H11" i="3"/>
  <c r="G11" i="3"/>
  <c r="F11" i="3"/>
  <c r="N11" i="3" s="1"/>
  <c r="E11" i="3"/>
  <c r="D11" i="3"/>
  <c r="C11" i="3"/>
  <c r="B11" i="3"/>
  <c r="A11" i="3"/>
  <c r="M10" i="3"/>
  <c r="L10" i="3"/>
  <c r="K10" i="3"/>
  <c r="J10" i="3"/>
  <c r="I10" i="3"/>
  <c r="H10" i="3"/>
  <c r="G10" i="3"/>
  <c r="F10" i="3"/>
  <c r="E10" i="3"/>
  <c r="D10" i="3"/>
  <c r="N10" i="3" s="1"/>
  <c r="C10" i="3"/>
  <c r="B10" i="3"/>
  <c r="A10" i="3"/>
  <c r="A9" i="3"/>
  <c r="M7" i="3"/>
  <c r="L7" i="3"/>
  <c r="K7" i="3"/>
  <c r="J7" i="3"/>
  <c r="I7" i="3"/>
  <c r="H7" i="3"/>
  <c r="G7" i="3"/>
  <c r="F7" i="3"/>
  <c r="E7" i="3"/>
  <c r="D7" i="3"/>
  <c r="C7" i="3"/>
  <c r="N7" i="3" s="1"/>
  <c r="B7" i="3"/>
  <c r="A7" i="3"/>
  <c r="M6" i="3"/>
  <c r="L6" i="3"/>
  <c r="K6" i="3"/>
  <c r="J6" i="3"/>
  <c r="I6" i="3"/>
  <c r="H6" i="3"/>
  <c r="G6" i="3"/>
  <c r="F6" i="3"/>
  <c r="E6" i="3"/>
  <c r="D6" i="3"/>
  <c r="C6" i="3"/>
  <c r="B6" i="3"/>
  <c r="A6" i="3"/>
  <c r="M5" i="3"/>
  <c r="L5" i="3"/>
  <c r="K5" i="3"/>
  <c r="J5" i="3"/>
  <c r="I5" i="3"/>
  <c r="H5" i="3"/>
  <c r="G5" i="3"/>
  <c r="F5" i="3"/>
  <c r="N5" i="3" s="1"/>
  <c r="E5" i="3"/>
  <c r="D5" i="3"/>
  <c r="C5" i="3"/>
  <c r="B5" i="3"/>
  <c r="A5" i="3"/>
  <c r="M4" i="3"/>
  <c r="L4" i="3"/>
  <c r="K4" i="3"/>
  <c r="J4" i="3"/>
  <c r="I4" i="3"/>
  <c r="H4" i="3"/>
  <c r="G4" i="3"/>
  <c r="F4" i="3"/>
  <c r="E4" i="3"/>
  <c r="D4" i="3"/>
  <c r="N4" i="3" s="1"/>
  <c r="C4" i="3"/>
  <c r="B4" i="3"/>
  <c r="A4" i="3"/>
  <c r="M3" i="3"/>
  <c r="L3" i="3"/>
  <c r="K3" i="3"/>
  <c r="J3" i="3"/>
  <c r="I3" i="3"/>
  <c r="H3" i="3"/>
  <c r="G3" i="3"/>
  <c r="F3" i="3"/>
  <c r="E3" i="3"/>
  <c r="D3" i="3"/>
  <c r="C3" i="3"/>
  <c r="B3" i="3"/>
  <c r="N3" i="3" s="1"/>
  <c r="A3" i="3"/>
  <c r="A2" i="3"/>
  <c r="M1" i="3"/>
  <c r="L1" i="3"/>
  <c r="K1" i="3"/>
  <c r="J1" i="3"/>
  <c r="I1" i="3"/>
  <c r="H1" i="3"/>
  <c r="G1" i="3"/>
  <c r="F1" i="3"/>
  <c r="E1" i="3"/>
  <c r="D1" i="3"/>
  <c r="C1" i="3"/>
  <c r="B1" i="3"/>
  <c r="M103" i="2"/>
  <c r="L103" i="2"/>
  <c r="K103" i="2"/>
  <c r="J103" i="2"/>
  <c r="I103" i="2"/>
  <c r="H103" i="2"/>
  <c r="G103" i="2"/>
  <c r="F103" i="2"/>
  <c r="E103" i="2"/>
  <c r="N103" i="2" s="1"/>
  <c r="D103" i="2"/>
  <c r="C103" i="2"/>
  <c r="B103" i="2"/>
  <c r="A103" i="2"/>
  <c r="M102" i="2"/>
  <c r="L102" i="2"/>
  <c r="K102" i="2"/>
  <c r="J102" i="2"/>
  <c r="I102" i="2"/>
  <c r="H102" i="2"/>
  <c r="G102" i="2"/>
  <c r="F102" i="2"/>
  <c r="E102" i="2"/>
  <c r="D102" i="2"/>
  <c r="C102" i="2"/>
  <c r="N102" i="2" s="1"/>
  <c r="B102" i="2"/>
  <c r="A102" i="2"/>
  <c r="M101" i="2"/>
  <c r="L101" i="2"/>
  <c r="K101" i="2"/>
  <c r="J101" i="2"/>
  <c r="I101" i="2"/>
  <c r="H101" i="2"/>
  <c r="G101" i="2"/>
  <c r="F101" i="2"/>
  <c r="E101" i="2"/>
  <c r="D101" i="2"/>
  <c r="C101" i="2"/>
  <c r="B101" i="2"/>
  <c r="A101" i="2"/>
  <c r="M100" i="2"/>
  <c r="L100" i="2"/>
  <c r="K100" i="2"/>
  <c r="J100" i="2"/>
  <c r="I100" i="2"/>
  <c r="H100" i="2"/>
  <c r="G100" i="2"/>
  <c r="F100" i="2"/>
  <c r="E100" i="2"/>
  <c r="D100" i="2"/>
  <c r="C100" i="2"/>
  <c r="B100" i="2"/>
  <c r="A100" i="2"/>
  <c r="M99" i="2"/>
  <c r="L99" i="2"/>
  <c r="K99" i="2"/>
  <c r="J99" i="2"/>
  <c r="I99" i="2"/>
  <c r="H99" i="2"/>
  <c r="G99" i="2"/>
  <c r="F99" i="2"/>
  <c r="E99" i="2"/>
  <c r="N99" i="2" s="1"/>
  <c r="D99" i="2"/>
  <c r="C99" i="2"/>
  <c r="B99" i="2"/>
  <c r="A99" i="2"/>
  <c r="A98" i="2"/>
  <c r="M96" i="2"/>
  <c r="L96" i="2"/>
  <c r="K96" i="2"/>
  <c r="J96" i="2"/>
  <c r="I96" i="2"/>
  <c r="H96" i="2"/>
  <c r="G96" i="2"/>
  <c r="F96" i="2"/>
  <c r="E96" i="2"/>
  <c r="D96" i="2"/>
  <c r="C96" i="2"/>
  <c r="B96" i="2"/>
  <c r="A96" i="2"/>
  <c r="M95" i="2"/>
  <c r="L95" i="2"/>
  <c r="K95" i="2"/>
  <c r="J95" i="2"/>
  <c r="I95" i="2"/>
  <c r="H95" i="2"/>
  <c r="G95" i="2"/>
  <c r="F95" i="2"/>
  <c r="E95" i="2"/>
  <c r="D95" i="2"/>
  <c r="C95" i="2"/>
  <c r="B95" i="2"/>
  <c r="N95" i="2" s="1"/>
  <c r="A95" i="2"/>
  <c r="M94" i="2"/>
  <c r="L94" i="2"/>
  <c r="K94" i="2"/>
  <c r="J94" i="2"/>
  <c r="I94" i="2"/>
  <c r="H94" i="2"/>
  <c r="G94" i="2"/>
  <c r="F94" i="2"/>
  <c r="E94" i="2"/>
  <c r="D94" i="2"/>
  <c r="C94" i="2"/>
  <c r="B94" i="2"/>
  <c r="A94" i="2"/>
  <c r="M93" i="2"/>
  <c r="L93" i="2"/>
  <c r="K93" i="2"/>
  <c r="J93" i="2"/>
  <c r="I93" i="2"/>
  <c r="H93" i="2"/>
  <c r="G93" i="2"/>
  <c r="F93" i="2"/>
  <c r="N93" i="2" s="1"/>
  <c r="E93" i="2"/>
  <c r="D93" i="2"/>
  <c r="C93" i="2"/>
  <c r="B93" i="2"/>
  <c r="A93" i="2"/>
  <c r="M92" i="2"/>
  <c r="L92" i="2"/>
  <c r="K92" i="2"/>
  <c r="J92" i="2"/>
  <c r="I92" i="2"/>
  <c r="H92" i="2"/>
  <c r="G92" i="2"/>
  <c r="F92" i="2"/>
  <c r="E92" i="2"/>
  <c r="D92" i="2"/>
  <c r="C92" i="2"/>
  <c r="B92" i="2"/>
  <c r="A92" i="2"/>
  <c r="A91" i="2"/>
  <c r="M89" i="2"/>
  <c r="L89" i="2"/>
  <c r="K89" i="2"/>
  <c r="J89" i="2"/>
  <c r="I89" i="2"/>
  <c r="H89" i="2"/>
  <c r="G89" i="2"/>
  <c r="F89" i="2"/>
  <c r="N89" i="2" s="1"/>
  <c r="E89" i="2"/>
  <c r="D89" i="2"/>
  <c r="C89" i="2"/>
  <c r="B89" i="2"/>
  <c r="A89" i="2"/>
  <c r="M88" i="2"/>
  <c r="L88" i="2"/>
  <c r="K88" i="2"/>
  <c r="J88" i="2"/>
  <c r="I88" i="2"/>
  <c r="H88" i="2"/>
  <c r="G88" i="2"/>
  <c r="F88" i="2"/>
  <c r="N88" i="2" s="1"/>
  <c r="E88" i="2"/>
  <c r="D88" i="2"/>
  <c r="C88" i="2"/>
  <c r="B88" i="2"/>
  <c r="A88" i="2"/>
  <c r="M87" i="2"/>
  <c r="L87" i="2"/>
  <c r="K87" i="2"/>
  <c r="J87" i="2"/>
  <c r="I87" i="2"/>
  <c r="H87" i="2"/>
  <c r="G87" i="2"/>
  <c r="F87" i="2"/>
  <c r="E87" i="2"/>
  <c r="D87" i="2"/>
  <c r="C87" i="2"/>
  <c r="B87" i="2"/>
  <c r="A87" i="2"/>
  <c r="A86" i="2"/>
  <c r="M84" i="2"/>
  <c r="L84" i="2"/>
  <c r="K84" i="2"/>
  <c r="J84" i="2"/>
  <c r="I84" i="2"/>
  <c r="H84" i="2"/>
  <c r="G84" i="2"/>
  <c r="F84" i="2"/>
  <c r="E84" i="2"/>
  <c r="D84" i="2"/>
  <c r="C84" i="2"/>
  <c r="B84" i="2"/>
  <c r="A84" i="2"/>
  <c r="M83" i="2"/>
  <c r="L83" i="2"/>
  <c r="K83" i="2"/>
  <c r="J83" i="2"/>
  <c r="I83" i="2"/>
  <c r="H83" i="2"/>
  <c r="G83" i="2"/>
  <c r="F83" i="2"/>
  <c r="E83" i="2"/>
  <c r="D83" i="2"/>
  <c r="C83" i="2"/>
  <c r="B83" i="2"/>
  <c r="A83" i="2"/>
  <c r="M82" i="2"/>
  <c r="L82" i="2"/>
  <c r="K82" i="2"/>
  <c r="J82" i="2"/>
  <c r="I82" i="2"/>
  <c r="H82" i="2"/>
  <c r="G82" i="2"/>
  <c r="F82" i="2"/>
  <c r="E82" i="2"/>
  <c r="D82" i="2"/>
  <c r="C82" i="2"/>
  <c r="N82" i="2" s="1"/>
  <c r="B82" i="2"/>
  <c r="A82" i="2"/>
  <c r="M81" i="2"/>
  <c r="L81" i="2"/>
  <c r="K81" i="2"/>
  <c r="J81" i="2"/>
  <c r="I81" i="2"/>
  <c r="H81" i="2"/>
  <c r="G81" i="2"/>
  <c r="F81" i="2"/>
  <c r="E81" i="2"/>
  <c r="D81" i="2"/>
  <c r="C81" i="2"/>
  <c r="B81" i="2"/>
  <c r="A81" i="2"/>
  <c r="M80" i="2"/>
  <c r="L80" i="2"/>
  <c r="K80" i="2"/>
  <c r="J80" i="2"/>
  <c r="I80" i="2"/>
  <c r="H80" i="2"/>
  <c r="G80" i="2"/>
  <c r="F80" i="2"/>
  <c r="N80" i="2" s="1"/>
  <c r="E80" i="2"/>
  <c r="D80" i="2"/>
  <c r="C80" i="2"/>
  <c r="B80" i="2"/>
  <c r="A80" i="2"/>
  <c r="A79" i="2"/>
  <c r="M77" i="2"/>
  <c r="L77" i="2"/>
  <c r="K77" i="2"/>
  <c r="J77" i="2"/>
  <c r="I77" i="2"/>
  <c r="H77" i="2"/>
  <c r="G77" i="2"/>
  <c r="F77" i="2"/>
  <c r="E77" i="2"/>
  <c r="N77" i="2" s="1"/>
  <c r="D77" i="2"/>
  <c r="C77" i="2"/>
  <c r="B77" i="2"/>
  <c r="A77" i="2"/>
  <c r="M76" i="2"/>
  <c r="L76" i="2"/>
  <c r="K76" i="2"/>
  <c r="J76" i="2"/>
  <c r="I76" i="2"/>
  <c r="H76" i="2"/>
  <c r="G76" i="2"/>
  <c r="F76" i="2"/>
  <c r="E76" i="2"/>
  <c r="D76" i="2"/>
  <c r="C76" i="2"/>
  <c r="N76" i="2" s="1"/>
  <c r="B76" i="2"/>
  <c r="A76" i="2"/>
  <c r="A75" i="2"/>
  <c r="M73" i="2"/>
  <c r="L73" i="2"/>
  <c r="K73" i="2"/>
  <c r="J73" i="2"/>
  <c r="I73" i="2"/>
  <c r="H73" i="2"/>
  <c r="G73" i="2"/>
  <c r="F73" i="2"/>
  <c r="E73" i="2"/>
  <c r="D73" i="2"/>
  <c r="C73" i="2"/>
  <c r="B73" i="2"/>
  <c r="N73" i="2" s="1"/>
  <c r="A73" i="2"/>
  <c r="M72" i="2"/>
  <c r="L72" i="2"/>
  <c r="K72" i="2"/>
  <c r="J72" i="2"/>
  <c r="I72" i="2"/>
  <c r="H72" i="2"/>
  <c r="G72" i="2"/>
  <c r="F72" i="2"/>
  <c r="E72" i="2"/>
  <c r="D72" i="2"/>
  <c r="C72" i="2"/>
  <c r="B72" i="2"/>
  <c r="A72" i="2"/>
  <c r="M71" i="2"/>
  <c r="L71" i="2"/>
  <c r="K71" i="2"/>
  <c r="J71" i="2"/>
  <c r="I71" i="2"/>
  <c r="H71" i="2"/>
  <c r="G71" i="2"/>
  <c r="F71" i="2"/>
  <c r="N71" i="2" s="1"/>
  <c r="E71" i="2"/>
  <c r="D71" i="2"/>
  <c r="C71" i="2"/>
  <c r="B71" i="2"/>
  <c r="A71" i="2"/>
  <c r="M70" i="2"/>
  <c r="L70" i="2"/>
  <c r="K70" i="2"/>
  <c r="J70" i="2"/>
  <c r="I70" i="2"/>
  <c r="H70" i="2"/>
  <c r="G70" i="2"/>
  <c r="F70" i="2"/>
  <c r="E70" i="2"/>
  <c r="D70" i="2"/>
  <c r="N70" i="2" s="1"/>
  <c r="C70" i="2"/>
  <c r="B70" i="2"/>
  <c r="A70" i="2"/>
  <c r="M69" i="2"/>
  <c r="L69" i="2"/>
  <c r="K69" i="2"/>
  <c r="J69" i="2"/>
  <c r="I69" i="2"/>
  <c r="H69" i="2"/>
  <c r="G69" i="2"/>
  <c r="F69" i="2"/>
  <c r="E69" i="2"/>
  <c r="D69" i="2"/>
  <c r="C69" i="2"/>
  <c r="B69" i="2"/>
  <c r="N69" i="2" s="1"/>
  <c r="A69" i="2"/>
  <c r="A68" i="2"/>
  <c r="M66" i="2"/>
  <c r="L66" i="2"/>
  <c r="K66" i="2"/>
  <c r="J66" i="2"/>
  <c r="I66" i="2"/>
  <c r="H66" i="2"/>
  <c r="G66" i="2"/>
  <c r="F66" i="2"/>
  <c r="E66" i="2"/>
  <c r="D66" i="2"/>
  <c r="C66" i="2"/>
  <c r="B66" i="2"/>
  <c r="A66" i="2"/>
  <c r="M65" i="2"/>
  <c r="L65" i="2"/>
  <c r="K65" i="2"/>
  <c r="J65" i="2"/>
  <c r="I65" i="2"/>
  <c r="H65" i="2"/>
  <c r="G65" i="2"/>
  <c r="F65" i="2"/>
  <c r="E65" i="2"/>
  <c r="D65" i="2"/>
  <c r="C65" i="2"/>
  <c r="B65" i="2"/>
  <c r="A65" i="2"/>
  <c r="M64" i="2"/>
  <c r="L64" i="2"/>
  <c r="K64" i="2"/>
  <c r="J64" i="2"/>
  <c r="I64" i="2"/>
  <c r="H64" i="2"/>
  <c r="G64" i="2"/>
  <c r="F64" i="2"/>
  <c r="E64" i="2"/>
  <c r="D64" i="2"/>
  <c r="C64" i="2"/>
  <c r="B64" i="2"/>
  <c r="N64" i="2" s="1"/>
  <c r="A64" i="2"/>
  <c r="A63" i="2"/>
  <c r="M61" i="2"/>
  <c r="L61" i="2"/>
  <c r="K61" i="2"/>
  <c r="J61" i="2"/>
  <c r="I61" i="2"/>
  <c r="H61" i="2"/>
  <c r="G61" i="2"/>
  <c r="F61" i="2"/>
  <c r="E61" i="2"/>
  <c r="D61" i="2"/>
  <c r="C61" i="2"/>
  <c r="B61" i="2"/>
  <c r="A61" i="2"/>
  <c r="M60" i="2"/>
  <c r="L60" i="2"/>
  <c r="K60" i="2"/>
  <c r="J60" i="2"/>
  <c r="I60" i="2"/>
  <c r="H60" i="2"/>
  <c r="G60" i="2"/>
  <c r="F60" i="2"/>
  <c r="N60" i="2" s="1"/>
  <c r="E60" i="2"/>
  <c r="D60" i="2"/>
  <c r="C60" i="2"/>
  <c r="B60" i="2"/>
  <c r="A60" i="2"/>
  <c r="M59" i="2"/>
  <c r="L59" i="2"/>
  <c r="K59" i="2"/>
  <c r="J59" i="2"/>
  <c r="I59" i="2"/>
  <c r="H59" i="2"/>
  <c r="G59" i="2"/>
  <c r="F59" i="2"/>
  <c r="E59" i="2"/>
  <c r="D59" i="2"/>
  <c r="C59" i="2"/>
  <c r="B59" i="2"/>
  <c r="A59" i="2"/>
  <c r="M58" i="2"/>
  <c r="L58" i="2"/>
  <c r="K58" i="2"/>
  <c r="J58" i="2"/>
  <c r="I58" i="2"/>
  <c r="H58" i="2"/>
  <c r="G58" i="2"/>
  <c r="F58" i="2"/>
  <c r="E58" i="2"/>
  <c r="D58" i="2"/>
  <c r="C58" i="2"/>
  <c r="B58" i="2"/>
  <c r="A58" i="2"/>
  <c r="M57" i="2"/>
  <c r="L57" i="2"/>
  <c r="K57" i="2"/>
  <c r="J57" i="2"/>
  <c r="I57" i="2"/>
  <c r="H57" i="2"/>
  <c r="G57" i="2"/>
  <c r="F57" i="2"/>
  <c r="E57" i="2"/>
  <c r="D57" i="2"/>
  <c r="C57" i="2"/>
  <c r="B57" i="2"/>
  <c r="A57" i="2"/>
  <c r="A56" i="2"/>
  <c r="M54" i="2"/>
  <c r="L54" i="2"/>
  <c r="K54" i="2"/>
  <c r="J54" i="2"/>
  <c r="I54" i="2"/>
  <c r="H54" i="2"/>
  <c r="G54" i="2"/>
  <c r="F54" i="2"/>
  <c r="N54" i="2" s="1"/>
  <c r="E54" i="2"/>
  <c r="D54" i="2"/>
  <c r="C54" i="2"/>
  <c r="B54" i="2"/>
  <c r="A54" i="2"/>
  <c r="M53" i="2"/>
  <c r="L53" i="2"/>
  <c r="K53" i="2"/>
  <c r="J53" i="2"/>
  <c r="I53" i="2"/>
  <c r="H53" i="2"/>
  <c r="G53" i="2"/>
  <c r="F53" i="2"/>
  <c r="E53" i="2"/>
  <c r="D53" i="2"/>
  <c r="N53" i="2" s="1"/>
  <c r="C53" i="2"/>
  <c r="B53" i="2"/>
  <c r="A53" i="2"/>
  <c r="M52" i="2"/>
  <c r="L52" i="2"/>
  <c r="K52" i="2"/>
  <c r="J52" i="2"/>
  <c r="I52" i="2"/>
  <c r="H52" i="2"/>
  <c r="G52" i="2"/>
  <c r="F52" i="2"/>
  <c r="E52" i="2"/>
  <c r="D52" i="2"/>
  <c r="C52" i="2"/>
  <c r="B52" i="2"/>
  <c r="A52" i="2"/>
  <c r="M51" i="2"/>
  <c r="L51" i="2"/>
  <c r="K51" i="2"/>
  <c r="J51" i="2"/>
  <c r="I51" i="2"/>
  <c r="H51" i="2"/>
  <c r="G51" i="2"/>
  <c r="F51" i="2"/>
  <c r="E51" i="2"/>
  <c r="D51" i="2"/>
  <c r="C51" i="2"/>
  <c r="B51" i="2"/>
  <c r="N51" i="2" s="1"/>
  <c r="A51" i="2"/>
  <c r="M50" i="2"/>
  <c r="L50" i="2"/>
  <c r="K50" i="2"/>
  <c r="J50" i="2"/>
  <c r="I50" i="2"/>
  <c r="H50" i="2"/>
  <c r="G50" i="2"/>
  <c r="F50" i="2"/>
  <c r="E50" i="2"/>
  <c r="D50" i="2"/>
  <c r="N50" i="2" s="1"/>
  <c r="C50" i="2"/>
  <c r="B50" i="2"/>
  <c r="A50" i="2"/>
  <c r="A49" i="2"/>
  <c r="M47" i="2"/>
  <c r="L47" i="2"/>
  <c r="K47" i="2"/>
  <c r="J47" i="2"/>
  <c r="I47" i="2"/>
  <c r="H47" i="2"/>
  <c r="G47" i="2"/>
  <c r="F47" i="2"/>
  <c r="E47" i="2"/>
  <c r="D47" i="2"/>
  <c r="C47" i="2"/>
  <c r="B47" i="2"/>
  <c r="A47" i="2"/>
  <c r="M46" i="2"/>
  <c r="L46" i="2"/>
  <c r="K46" i="2"/>
  <c r="J46" i="2"/>
  <c r="I46" i="2"/>
  <c r="H46" i="2"/>
  <c r="G46" i="2"/>
  <c r="F46" i="2"/>
  <c r="E46" i="2"/>
  <c r="D46" i="2"/>
  <c r="C46" i="2"/>
  <c r="B46" i="2"/>
  <c r="N46" i="2" s="1"/>
  <c r="I17" i="6" s="1"/>
  <c r="A46" i="2"/>
  <c r="M45" i="2"/>
  <c r="L45" i="2"/>
  <c r="K45" i="2"/>
  <c r="J45" i="2"/>
  <c r="I45" i="2"/>
  <c r="H45" i="2"/>
  <c r="G45" i="2"/>
  <c r="F45" i="2"/>
  <c r="E45" i="2"/>
  <c r="D45" i="2"/>
  <c r="C45" i="2"/>
  <c r="B45" i="2"/>
  <c r="N45" i="2" s="1"/>
  <c r="A45" i="2"/>
  <c r="M44" i="2"/>
  <c r="L44" i="2"/>
  <c r="K44" i="2"/>
  <c r="J44" i="2"/>
  <c r="I44" i="2"/>
  <c r="H44" i="2"/>
  <c r="G44" i="2"/>
  <c r="F44" i="2"/>
  <c r="E44" i="2"/>
  <c r="D44" i="2"/>
  <c r="C44" i="2"/>
  <c r="B44" i="2"/>
  <c r="A44" i="2"/>
  <c r="M43" i="2"/>
  <c r="L43" i="2"/>
  <c r="K43" i="2"/>
  <c r="J43" i="2"/>
  <c r="I43" i="2"/>
  <c r="H43" i="2"/>
  <c r="G43" i="2"/>
  <c r="F43" i="2"/>
  <c r="E43" i="2"/>
  <c r="D43" i="2"/>
  <c r="C43" i="2"/>
  <c r="B43" i="2"/>
  <c r="N43" i="2" s="1"/>
  <c r="A43" i="2"/>
  <c r="A42" i="2"/>
  <c r="M40" i="2"/>
  <c r="L40" i="2"/>
  <c r="K40" i="2"/>
  <c r="J40" i="2"/>
  <c r="I40" i="2"/>
  <c r="H40" i="2"/>
  <c r="G40" i="2"/>
  <c r="F40" i="2"/>
  <c r="E40" i="2"/>
  <c r="D40" i="2"/>
  <c r="C40" i="2"/>
  <c r="B40" i="2"/>
  <c r="A40" i="2"/>
  <c r="M39" i="2"/>
  <c r="L39" i="2"/>
  <c r="K39" i="2"/>
  <c r="J39" i="2"/>
  <c r="I39" i="2"/>
  <c r="H39" i="2"/>
  <c r="G39" i="2"/>
  <c r="F39" i="2"/>
  <c r="E39" i="2"/>
  <c r="D39" i="2"/>
  <c r="C39" i="2"/>
  <c r="B39" i="2"/>
  <c r="A39" i="2"/>
  <c r="M38" i="2"/>
  <c r="L38" i="2"/>
  <c r="K38" i="2"/>
  <c r="J38" i="2"/>
  <c r="I38" i="2"/>
  <c r="H38" i="2"/>
  <c r="G38" i="2"/>
  <c r="F38" i="2"/>
  <c r="E38" i="2"/>
  <c r="N38" i="2" s="1"/>
  <c r="D38" i="2"/>
  <c r="C38" i="2"/>
  <c r="B38" i="2"/>
  <c r="A38" i="2"/>
  <c r="A37" i="2"/>
  <c r="M35" i="2"/>
  <c r="L35" i="2"/>
  <c r="K35" i="2"/>
  <c r="J35" i="2"/>
  <c r="I35" i="2"/>
  <c r="H35" i="2"/>
  <c r="G35" i="2"/>
  <c r="F35" i="2"/>
  <c r="E35" i="2"/>
  <c r="D35" i="2"/>
  <c r="C35" i="2"/>
  <c r="B35" i="2"/>
  <c r="A35" i="2"/>
  <c r="M34" i="2"/>
  <c r="L34" i="2"/>
  <c r="K34" i="2"/>
  <c r="J34" i="2"/>
  <c r="I34" i="2"/>
  <c r="H34" i="2"/>
  <c r="G34" i="2"/>
  <c r="F34" i="2"/>
  <c r="E34" i="2"/>
  <c r="D34" i="2"/>
  <c r="C34" i="2"/>
  <c r="B34" i="2"/>
  <c r="A34" i="2"/>
  <c r="M33" i="2"/>
  <c r="L33" i="2"/>
  <c r="K33" i="2"/>
  <c r="J33" i="2"/>
  <c r="I33" i="2"/>
  <c r="H33" i="2"/>
  <c r="G33" i="2"/>
  <c r="F33" i="2"/>
  <c r="E33" i="2"/>
  <c r="D33" i="2"/>
  <c r="C33" i="2"/>
  <c r="B33" i="2"/>
  <c r="A33" i="2"/>
  <c r="M32" i="2"/>
  <c r="L32" i="2"/>
  <c r="K32" i="2"/>
  <c r="J32" i="2"/>
  <c r="I32" i="2"/>
  <c r="H32" i="2"/>
  <c r="G32" i="2"/>
  <c r="F32" i="2"/>
  <c r="E32" i="2"/>
  <c r="D32" i="2"/>
  <c r="C32" i="2"/>
  <c r="B32" i="2"/>
  <c r="N32" i="2" s="1"/>
  <c r="A32" i="2"/>
  <c r="M31" i="2"/>
  <c r="L31" i="2"/>
  <c r="K31" i="2"/>
  <c r="J31" i="2"/>
  <c r="I31" i="2"/>
  <c r="H31" i="2"/>
  <c r="G31" i="2"/>
  <c r="F31" i="2"/>
  <c r="E31" i="2"/>
  <c r="D31" i="2"/>
  <c r="C31" i="2"/>
  <c r="B31" i="2"/>
  <c r="A31" i="2"/>
  <c r="A30" i="2"/>
  <c r="M28" i="2"/>
  <c r="L28" i="2"/>
  <c r="K28" i="2"/>
  <c r="J28" i="2"/>
  <c r="I28" i="2"/>
  <c r="H28" i="2"/>
  <c r="G28" i="2"/>
  <c r="F28" i="2"/>
  <c r="N28" i="2" s="1"/>
  <c r="E28" i="2"/>
  <c r="D28" i="2"/>
  <c r="C28" i="2"/>
  <c r="B28" i="2"/>
  <c r="A28" i="2"/>
  <c r="M27" i="2"/>
  <c r="L27" i="2"/>
  <c r="K27" i="2"/>
  <c r="J27" i="2"/>
  <c r="I27" i="2"/>
  <c r="H27" i="2"/>
  <c r="G27" i="2"/>
  <c r="F27" i="2"/>
  <c r="E27" i="2"/>
  <c r="D27" i="2"/>
  <c r="N27" i="2" s="1"/>
  <c r="C27" i="2"/>
  <c r="B27" i="2"/>
  <c r="A27" i="2"/>
  <c r="M26" i="2"/>
  <c r="L26" i="2"/>
  <c r="K26" i="2"/>
  <c r="J26" i="2"/>
  <c r="I26" i="2"/>
  <c r="H26" i="2"/>
  <c r="G26" i="2"/>
  <c r="F26" i="2"/>
  <c r="E26" i="2"/>
  <c r="D26" i="2"/>
  <c r="C26" i="2"/>
  <c r="B26" i="2"/>
  <c r="N26" i="2" s="1"/>
  <c r="A26" i="2"/>
  <c r="A25" i="2"/>
  <c r="M23" i="2"/>
  <c r="L23" i="2"/>
  <c r="K23" i="2"/>
  <c r="J23" i="2"/>
  <c r="I23" i="2"/>
  <c r="H23" i="2"/>
  <c r="G23" i="2"/>
  <c r="F23" i="2"/>
  <c r="E23" i="2"/>
  <c r="D23" i="2"/>
  <c r="C23" i="2"/>
  <c r="B23" i="2"/>
  <c r="A23" i="2"/>
  <c r="M22" i="2"/>
  <c r="L22" i="2"/>
  <c r="K22" i="2"/>
  <c r="J22" i="2"/>
  <c r="I22" i="2"/>
  <c r="H22" i="2"/>
  <c r="G22" i="2"/>
  <c r="F22" i="2"/>
  <c r="E22" i="2"/>
  <c r="D22" i="2"/>
  <c r="C22" i="2"/>
  <c r="B22" i="2"/>
  <c r="A22" i="2"/>
  <c r="A21" i="2"/>
  <c r="M19" i="2"/>
  <c r="L19" i="2"/>
  <c r="K19" i="2"/>
  <c r="J19" i="2"/>
  <c r="I19" i="2"/>
  <c r="H19" i="2"/>
  <c r="G19" i="2"/>
  <c r="F19" i="2"/>
  <c r="E19" i="2"/>
  <c r="D19" i="2"/>
  <c r="N19" i="2" s="1"/>
  <c r="C19" i="2"/>
  <c r="B19" i="2"/>
  <c r="A19" i="2"/>
  <c r="M18" i="2"/>
  <c r="L18" i="2"/>
  <c r="K18" i="2"/>
  <c r="J18" i="2"/>
  <c r="I18" i="2"/>
  <c r="H18" i="2"/>
  <c r="G18" i="2"/>
  <c r="F18" i="2"/>
  <c r="E18" i="2"/>
  <c r="D18" i="2"/>
  <c r="C18" i="2"/>
  <c r="B18" i="2"/>
  <c r="N18" i="2" s="1"/>
  <c r="A18" i="2"/>
  <c r="M17" i="2"/>
  <c r="L17" i="2"/>
  <c r="K17" i="2"/>
  <c r="J17" i="2"/>
  <c r="I17" i="2"/>
  <c r="H17" i="2"/>
  <c r="G17" i="2"/>
  <c r="F17" i="2"/>
  <c r="E17" i="2"/>
  <c r="D17" i="2"/>
  <c r="C17" i="2"/>
  <c r="B17" i="2"/>
  <c r="A17" i="2"/>
  <c r="M16" i="2"/>
  <c r="L16" i="2"/>
  <c r="K16" i="2"/>
  <c r="J16" i="2"/>
  <c r="I16" i="2"/>
  <c r="H16" i="2"/>
  <c r="G16" i="2"/>
  <c r="F16" i="2"/>
  <c r="E16" i="2"/>
  <c r="N16" i="2" s="1"/>
  <c r="D16" i="2"/>
  <c r="C16" i="2"/>
  <c r="B16" i="2"/>
  <c r="A16" i="2"/>
  <c r="M15" i="2"/>
  <c r="L15" i="2"/>
  <c r="K15" i="2"/>
  <c r="J15" i="2"/>
  <c r="I15" i="2"/>
  <c r="H15" i="2"/>
  <c r="G15" i="2"/>
  <c r="F15" i="2"/>
  <c r="E15" i="2"/>
  <c r="D15" i="2"/>
  <c r="C15" i="2"/>
  <c r="B15" i="2"/>
  <c r="A15" i="2"/>
  <c r="A14" i="2"/>
  <c r="M12" i="2"/>
  <c r="L12" i="2"/>
  <c r="K12" i="2"/>
  <c r="J12" i="2"/>
  <c r="I12" i="2"/>
  <c r="H12" i="2"/>
  <c r="G12" i="2"/>
  <c r="F12" i="2"/>
  <c r="N12" i="2" s="1"/>
  <c r="E12" i="2"/>
  <c r="D12" i="2"/>
  <c r="C12" i="2"/>
  <c r="B12" i="2"/>
  <c r="A12" i="2"/>
  <c r="M11" i="2"/>
  <c r="L11" i="2"/>
  <c r="K11" i="2"/>
  <c r="J11" i="2"/>
  <c r="I11" i="2"/>
  <c r="H11" i="2"/>
  <c r="G11" i="2"/>
  <c r="F11" i="2"/>
  <c r="E11" i="2"/>
  <c r="D11" i="2"/>
  <c r="C11" i="2"/>
  <c r="B11" i="2"/>
  <c r="A11" i="2"/>
  <c r="M10" i="2"/>
  <c r="L10" i="2"/>
  <c r="K10" i="2"/>
  <c r="J10" i="2"/>
  <c r="I10" i="2"/>
  <c r="H10" i="2"/>
  <c r="G10" i="2"/>
  <c r="F10" i="2"/>
  <c r="E10" i="2"/>
  <c r="D10" i="2"/>
  <c r="C10" i="2"/>
  <c r="N10" i="2" s="1"/>
  <c r="B10" i="2"/>
  <c r="A10" i="2"/>
  <c r="A9" i="2"/>
  <c r="M7" i="2"/>
  <c r="L7" i="2"/>
  <c r="K7" i="2"/>
  <c r="J7" i="2"/>
  <c r="I7" i="2"/>
  <c r="H7" i="2"/>
  <c r="G7" i="2"/>
  <c r="F7" i="2"/>
  <c r="E7" i="2"/>
  <c r="D7" i="2"/>
  <c r="C7" i="2"/>
  <c r="B7" i="2"/>
  <c r="N7" i="2" s="1"/>
  <c r="A7" i="2"/>
  <c r="M6" i="2"/>
  <c r="L6" i="2"/>
  <c r="K6" i="2"/>
  <c r="J6" i="2"/>
  <c r="I6" i="2"/>
  <c r="H6" i="2"/>
  <c r="G6" i="2"/>
  <c r="F6" i="2"/>
  <c r="N6" i="2" s="1"/>
  <c r="E6" i="2"/>
  <c r="D6" i="2"/>
  <c r="C6" i="2"/>
  <c r="B6" i="2"/>
  <c r="A6" i="2"/>
  <c r="M5" i="2"/>
  <c r="L5" i="2"/>
  <c r="K5" i="2"/>
  <c r="J5" i="2"/>
  <c r="I5" i="2"/>
  <c r="H5" i="2"/>
  <c r="G5" i="2"/>
  <c r="F5" i="2"/>
  <c r="E5" i="2"/>
  <c r="D5" i="2"/>
  <c r="N5" i="2" s="1"/>
  <c r="C5" i="2"/>
  <c r="B5" i="2"/>
  <c r="A5" i="2"/>
  <c r="M4" i="2"/>
  <c r="L4" i="2"/>
  <c r="K4" i="2"/>
  <c r="J4" i="2"/>
  <c r="I4" i="2"/>
  <c r="H4" i="2"/>
  <c r="G4" i="2"/>
  <c r="F4" i="2"/>
  <c r="E4" i="2"/>
  <c r="D4" i="2"/>
  <c r="C4" i="2"/>
  <c r="B4" i="2"/>
  <c r="A4" i="2"/>
  <c r="M3" i="2"/>
  <c r="L3" i="2"/>
  <c r="K3" i="2"/>
  <c r="J3" i="2"/>
  <c r="I3" i="2"/>
  <c r="H3" i="2"/>
  <c r="G3" i="2"/>
  <c r="F3" i="2"/>
  <c r="E3" i="2"/>
  <c r="D3" i="2"/>
  <c r="C3" i="2"/>
  <c r="B3" i="2"/>
  <c r="A3" i="2"/>
  <c r="A2" i="2"/>
  <c r="M1" i="2"/>
  <c r="L1" i="2"/>
  <c r="K1" i="2"/>
  <c r="J1" i="2"/>
  <c r="I1" i="2"/>
  <c r="H1" i="2"/>
  <c r="G1" i="2"/>
  <c r="F1" i="2"/>
  <c r="E1" i="2"/>
  <c r="D1" i="2"/>
  <c r="C1" i="2"/>
  <c r="B1" i="2"/>
  <c r="I5" i="5" l="1"/>
  <c r="K5" i="5"/>
  <c r="H85" i="6"/>
  <c r="I45" i="6"/>
  <c r="I50" i="6"/>
  <c r="I85" i="6"/>
  <c r="I87" i="6" s="1"/>
  <c r="I65" i="6"/>
  <c r="J85" i="6"/>
  <c r="I81" i="6"/>
  <c r="D51" i="4"/>
  <c r="E16" i="5"/>
  <c r="E8" i="5"/>
  <c r="E9" i="5" s="1"/>
  <c r="E12" i="5"/>
  <c r="E13" i="5" s="1"/>
  <c r="M16" i="5"/>
  <c r="M4" i="5"/>
  <c r="M12" i="5"/>
  <c r="M8" i="5"/>
  <c r="N21" i="3"/>
  <c r="I18" i="6" s="1"/>
  <c r="I19" i="6" s="1"/>
  <c r="I25" i="6" s="1"/>
  <c r="I40" i="6" s="1"/>
  <c r="N29" i="3"/>
  <c r="N23" i="2"/>
  <c r="N34" i="2"/>
  <c r="N58" i="2"/>
  <c r="N44" i="3"/>
  <c r="I63" i="6" s="1"/>
  <c r="N60" i="3"/>
  <c r="G73" i="6" s="1"/>
  <c r="N66" i="3"/>
  <c r="N78" i="3"/>
  <c r="N81" i="3"/>
  <c r="N63" i="4"/>
  <c r="N25" i="5"/>
  <c r="B17" i="4"/>
  <c r="C73" i="4"/>
  <c r="N71" i="4"/>
  <c r="N73" i="4"/>
  <c r="D17" i="5"/>
  <c r="N12" i="3"/>
  <c r="N20" i="3"/>
  <c r="H18" i="6" s="1"/>
  <c r="C108" i="3"/>
  <c r="E17" i="6"/>
  <c r="E19" i="6" s="1"/>
  <c r="E25" i="6" s="1"/>
  <c r="C9" i="4"/>
  <c r="N84" i="2"/>
  <c r="N94" i="3"/>
  <c r="E101" i="6" s="1"/>
  <c r="D101" i="6" s="1"/>
  <c r="N99" i="3"/>
  <c r="G99" i="6" s="1"/>
  <c r="N40" i="2"/>
  <c r="N81" i="2"/>
  <c r="H50" i="6"/>
  <c r="H65" i="6" s="1"/>
  <c r="N92" i="3"/>
  <c r="E99" i="6" s="1"/>
  <c r="D99" i="6" s="1"/>
  <c r="B108" i="3"/>
  <c r="N108" i="3" s="1"/>
  <c r="J108" i="3"/>
  <c r="N93" i="3"/>
  <c r="E100" i="6" s="1"/>
  <c r="N95" i="3"/>
  <c r="E102" i="6" s="1"/>
  <c r="D102" i="6" s="1"/>
  <c r="N15" i="2"/>
  <c r="N6" i="3"/>
  <c r="N28" i="3"/>
  <c r="N55" i="3"/>
  <c r="H75" i="6" s="1"/>
  <c r="H81" i="6" s="1"/>
  <c r="N89" i="3"/>
  <c r="L108" i="3"/>
  <c r="N100" i="3"/>
  <c r="H99" i="6" s="1"/>
  <c r="B13" i="4"/>
  <c r="E64" i="4"/>
  <c r="N62" i="4"/>
  <c r="N47" i="2"/>
  <c r="J17" i="6" s="1"/>
  <c r="J19" i="6" s="1"/>
  <c r="J25" i="6" s="1"/>
  <c r="J40" i="6" s="1"/>
  <c r="N66" i="2"/>
  <c r="N101" i="2"/>
  <c r="N43" i="3"/>
  <c r="H63" i="6" s="1"/>
  <c r="N63" i="3"/>
  <c r="J73" i="6" s="1"/>
  <c r="I49" i="4"/>
  <c r="I51" i="4" s="1"/>
  <c r="I15" i="4"/>
  <c r="I17" i="4" s="1"/>
  <c r="I53" i="4"/>
  <c r="I55" i="4" s="1"/>
  <c r="I3" i="4"/>
  <c r="I5" i="4" s="1"/>
  <c r="I45" i="4"/>
  <c r="I47" i="4" s="1"/>
  <c r="I19" i="4"/>
  <c r="I21" i="4" s="1"/>
  <c r="I11" i="4"/>
  <c r="I13" i="4" s="1"/>
  <c r="N3" i="2"/>
  <c r="N44" i="2"/>
  <c r="G17" i="6" s="1"/>
  <c r="G19" i="6" s="1"/>
  <c r="N52" i="2"/>
  <c r="H17" i="6" s="1"/>
  <c r="H19" i="6" s="1"/>
  <c r="H25" i="6" s="1"/>
  <c r="H40" i="6" s="1"/>
  <c r="N61" i="2"/>
  <c r="N87" i="2"/>
  <c r="N54" i="3"/>
  <c r="G75" i="6" s="1"/>
  <c r="N75" i="3"/>
  <c r="N8" i="4"/>
  <c r="N24" i="4"/>
  <c r="H39" i="6"/>
  <c r="N33" i="2"/>
  <c r="N57" i="2"/>
  <c r="N65" i="2"/>
  <c r="N94" i="2"/>
  <c r="N33" i="3"/>
  <c r="J62" i="6" s="1"/>
  <c r="N39" i="3"/>
  <c r="J50" i="6" s="1"/>
  <c r="N57" i="3"/>
  <c r="J75" i="6" s="1"/>
  <c r="G108" i="3"/>
  <c r="B109" i="3"/>
  <c r="J109" i="3"/>
  <c r="F111" i="3"/>
  <c r="N104" i="3"/>
  <c r="H101" i="6" s="1"/>
  <c r="E7" i="4"/>
  <c r="E9" i="4" s="1"/>
  <c r="E19" i="4"/>
  <c r="E21" i="4" s="1"/>
  <c r="E15" i="4"/>
  <c r="E17" i="4" s="1"/>
  <c r="E11" i="4"/>
  <c r="E13" i="4" s="1"/>
  <c r="E3" i="4"/>
  <c r="E5" i="4" s="1"/>
  <c r="E49" i="4"/>
  <c r="E51" i="4" s="1"/>
  <c r="N51" i="4" s="1"/>
  <c r="E45" i="4"/>
  <c r="E47" i="4" s="1"/>
  <c r="M7" i="4"/>
  <c r="M9" i="4" s="1"/>
  <c r="M49" i="4"/>
  <c r="M51" i="4" s="1"/>
  <c r="M45" i="4"/>
  <c r="M47" i="4" s="1"/>
  <c r="M19" i="4"/>
  <c r="M21" i="4" s="1"/>
  <c r="N33" i="4"/>
  <c r="B34" i="4"/>
  <c r="H38" i="4"/>
  <c r="N40" i="4"/>
  <c r="B42" i="4"/>
  <c r="M13" i="5"/>
  <c r="N20" i="5"/>
  <c r="B22" i="5"/>
  <c r="N22" i="2"/>
  <c r="N59" i="2"/>
  <c r="N83" i="2"/>
  <c r="N88" i="3"/>
  <c r="K109" i="3"/>
  <c r="N102" i="3"/>
  <c r="G100" i="6" s="1"/>
  <c r="N115" i="3"/>
  <c r="F45" i="4"/>
  <c r="F47" i="4" s="1"/>
  <c r="F11" i="4"/>
  <c r="F13" i="4" s="1"/>
  <c r="F3" i="4"/>
  <c r="F5" i="4" s="1"/>
  <c r="F15" i="4"/>
  <c r="F17" i="4" s="1"/>
  <c r="F7" i="4"/>
  <c r="F9" i="4" s="1"/>
  <c r="B5" i="4"/>
  <c r="N4" i="4"/>
  <c r="L11" i="4"/>
  <c r="L13" i="4" s="1"/>
  <c r="N46" i="4"/>
  <c r="B47" i="4"/>
  <c r="C51" i="4"/>
  <c r="N24" i="5"/>
  <c r="N28" i="5"/>
  <c r="B30" i="5"/>
  <c r="E39" i="6"/>
  <c r="N11" i="2"/>
  <c r="N17" i="2"/>
  <c r="N35" i="2"/>
  <c r="N72" i="2"/>
  <c r="N96" i="2"/>
  <c r="N48" i="3"/>
  <c r="G46" i="6" s="1"/>
  <c r="N120" i="3"/>
  <c r="E104" i="6" s="1"/>
  <c r="D104" i="6" s="1"/>
  <c r="B55" i="4"/>
  <c r="J55" i="4"/>
  <c r="G13" i="4"/>
  <c r="F19" i="4"/>
  <c r="F21" i="4" s="1"/>
  <c r="G26" i="4"/>
  <c r="N25" i="4"/>
  <c r="B26" i="4"/>
  <c r="D60" i="4"/>
  <c r="N60" i="4" s="1"/>
  <c r="N58" i="4"/>
  <c r="M9" i="5"/>
  <c r="N11" i="5"/>
  <c r="E17" i="5"/>
  <c r="M17" i="5"/>
  <c r="B34" i="5"/>
  <c r="N32" i="5"/>
  <c r="I39" i="6"/>
  <c r="M3" i="4"/>
  <c r="M5" i="4" s="1"/>
  <c r="N28" i="4"/>
  <c r="C30" i="4"/>
  <c r="N30" i="4" s="1"/>
  <c r="F34" i="4"/>
  <c r="N37" i="4"/>
  <c r="N41" i="4"/>
  <c r="H64" i="4"/>
  <c r="N67" i="4"/>
  <c r="C5" i="5"/>
  <c r="N3" i="5"/>
  <c r="H22" i="5"/>
  <c r="C26" i="5"/>
  <c r="N26" i="5" s="1"/>
  <c r="G30" i="5"/>
  <c r="C34" i="5"/>
  <c r="J87" i="6"/>
  <c r="N4" i="2"/>
  <c r="N31" i="2"/>
  <c r="N39" i="2"/>
  <c r="N92" i="2"/>
  <c r="N100" i="2"/>
  <c r="N68" i="3"/>
  <c r="N74" i="3"/>
  <c r="C110" i="3"/>
  <c r="E111" i="3"/>
  <c r="N111" i="3" s="1"/>
  <c r="M111" i="3"/>
  <c r="D3" i="4"/>
  <c r="D5" i="4" s="1"/>
  <c r="D19" i="4"/>
  <c r="D21" i="4" s="1"/>
  <c r="D11" i="4"/>
  <c r="D13" i="4" s="1"/>
  <c r="D15" i="4"/>
  <c r="D17" i="4" s="1"/>
  <c r="D7" i="4"/>
  <c r="D9" i="4" s="1"/>
  <c r="D53" i="4"/>
  <c r="D55" i="4" s="1"/>
  <c r="L3" i="4"/>
  <c r="L5" i="4" s="1"/>
  <c r="L53" i="4"/>
  <c r="L55" i="4" s="1"/>
  <c r="L49" i="4"/>
  <c r="L51" i="4" s="1"/>
  <c r="L45" i="4"/>
  <c r="L47" i="4" s="1"/>
  <c r="L19" i="4"/>
  <c r="L21" i="4" s="1"/>
  <c r="L7" i="4"/>
  <c r="L9" i="4" s="1"/>
  <c r="E53" i="4"/>
  <c r="E55" i="4" s="1"/>
  <c r="H4" i="5"/>
  <c r="H5" i="5" s="1"/>
  <c r="H16" i="5"/>
  <c r="H12" i="5"/>
  <c r="H13" i="5" s="1"/>
  <c r="H8" i="5"/>
  <c r="H9" i="5" s="1"/>
  <c r="H87" i="6"/>
  <c r="B38" i="4"/>
  <c r="N36" i="4"/>
  <c r="J38" i="4"/>
  <c r="N7" i="5"/>
  <c r="I24" i="6"/>
  <c r="G120" i="6"/>
  <c r="G109" i="3"/>
  <c r="G49" i="4"/>
  <c r="G51" i="4" s="1"/>
  <c r="G15" i="4"/>
  <c r="G17" i="4" s="1"/>
  <c r="G7" i="4"/>
  <c r="G9" i="4" s="1"/>
  <c r="C3" i="4"/>
  <c r="C5" i="4" s="1"/>
  <c r="I26" i="4"/>
  <c r="I34" i="4"/>
  <c r="K45" i="4"/>
  <c r="K47" i="4" s="1"/>
  <c r="K49" i="4"/>
  <c r="K51" i="4" s="1"/>
  <c r="B64" i="4"/>
  <c r="J64" i="4"/>
  <c r="F73" i="4"/>
  <c r="B12" i="5"/>
  <c r="B13" i="5" s="1"/>
  <c r="B4" i="5"/>
  <c r="J12" i="5"/>
  <c r="J13" i="5" s="1"/>
  <c r="J4" i="5"/>
  <c r="J5" i="5" s="1"/>
  <c r="L4" i="5"/>
  <c r="L5" i="5" s="1"/>
  <c r="F9" i="5"/>
  <c r="B8" i="5"/>
  <c r="G13" i="5"/>
  <c r="B16" i="5"/>
  <c r="G22" i="5"/>
  <c r="N21" i="5"/>
  <c r="N29" i="5"/>
  <c r="E5" i="5"/>
  <c r="M5" i="5"/>
  <c r="B110" i="3"/>
  <c r="J110" i="3"/>
  <c r="N114" i="3"/>
  <c r="E103" i="6" s="1"/>
  <c r="D103" i="6" s="1"/>
  <c r="H55" i="4"/>
  <c r="E42" i="4"/>
  <c r="M42" i="4"/>
  <c r="G60" i="4"/>
  <c r="N59" i="4"/>
  <c r="D8" i="5"/>
  <c r="D9" i="5" s="1"/>
  <c r="H17" i="5"/>
  <c r="D16" i="5"/>
  <c r="C34" i="4"/>
  <c r="K34" i="4"/>
  <c r="H73" i="4"/>
  <c r="D4" i="5"/>
  <c r="D5" i="5" s="1"/>
  <c r="I22" i="5"/>
  <c r="I30" i="5"/>
  <c r="G24" i="6"/>
  <c r="G118" i="6"/>
  <c r="H11" i="4"/>
  <c r="H13" i="4" s="1"/>
  <c r="B19" i="4"/>
  <c r="J19" i="4"/>
  <c r="J21" i="4" s="1"/>
  <c r="H45" i="4"/>
  <c r="H47" i="4" s="1"/>
  <c r="C8" i="5"/>
  <c r="C9" i="5" s="1"/>
  <c r="K8" i="5"/>
  <c r="K9" i="5" s="1"/>
  <c r="H19" i="4"/>
  <c r="H21" i="4" s="1"/>
  <c r="N13" i="5" l="1"/>
  <c r="H71" i="6"/>
  <c r="H82" i="6" s="1"/>
  <c r="H66" i="6"/>
  <c r="N53" i="4"/>
  <c r="N109" i="3"/>
  <c r="G25" i="6"/>
  <c r="G40" i="6" s="1"/>
  <c r="N26" i="4"/>
  <c r="N30" i="5"/>
  <c r="N3" i="4"/>
  <c r="N13" i="4"/>
  <c r="N9" i="4"/>
  <c r="N110" i="3"/>
  <c r="B9" i="5"/>
  <c r="N9" i="5" s="1"/>
  <c r="N8" i="5"/>
  <c r="G85" i="6"/>
  <c r="G87" i="6" s="1"/>
  <c r="G65" i="6"/>
  <c r="N5" i="4"/>
  <c r="J81" i="6"/>
  <c r="N11" i="4"/>
  <c r="H45" i="6"/>
  <c r="E40" i="6"/>
  <c r="N17" i="4"/>
  <c r="N4" i="5"/>
  <c r="B5" i="5"/>
  <c r="N5" i="5" s="1"/>
  <c r="N22" i="5"/>
  <c r="N34" i="4"/>
  <c r="B17" i="5"/>
  <c r="N17" i="5" s="1"/>
  <c r="N16" i="5"/>
  <c r="N12" i="5"/>
  <c r="N55" i="4"/>
  <c r="N7" i="4"/>
  <c r="J59" i="6"/>
  <c r="J45" i="6"/>
  <c r="N64" i="4"/>
  <c r="N38" i="4"/>
  <c r="D100" i="6"/>
  <c r="N15" i="4"/>
  <c r="G81" i="6"/>
  <c r="N49" i="4"/>
  <c r="N34" i="5"/>
  <c r="N42" i="4"/>
  <c r="G45" i="6"/>
  <c r="G59" i="6"/>
  <c r="G91" i="6" s="1"/>
  <c r="G92" i="6" s="1"/>
  <c r="G93" i="6" s="1"/>
  <c r="G94" i="6" s="1"/>
  <c r="I66" i="6"/>
  <c r="I71" i="6"/>
  <c r="I82" i="6" s="1"/>
  <c r="N45" i="4"/>
  <c r="N19" i="4"/>
  <c r="B21" i="4"/>
  <c r="N21" i="4" s="1"/>
  <c r="N47" i="4"/>
  <c r="G71" i="6" l="1"/>
  <c r="G82" i="6" s="1"/>
  <c r="G66" i="6"/>
  <c r="J91" i="6"/>
  <c r="J92" i="6" s="1"/>
  <c r="J93" i="6" s="1"/>
  <c r="J94" i="6" s="1"/>
  <c r="J65" i="6"/>
  <c r="J71" i="6" l="1"/>
  <c r="J82" i="6" s="1"/>
  <c r="J66" i="6"/>
</calcChain>
</file>

<file path=xl/sharedStrings.xml><?xml version="1.0" encoding="utf-8"?>
<sst xmlns="http://schemas.openxmlformats.org/spreadsheetml/2006/main" count="3728" uniqueCount="427">
  <si>
    <t>GSTR-1 vs GSTR-2A vs GSTR-3B Yearly Report produced by GSTZen Software</t>
  </si>
  <si>
    <t>Thank you for using GSTZen https://www.gstzen.in for your GST Compliance and Return filing needs.
This file compares a Tax Payer's GSTR-1, GSTR-2A, and GSTR-3B data against their Sales and Purchase Registers. You can customize this Excel file with your own working and upload it back to GSTZen. After you do so, all reports will look have consistent working against respective client's data.
While customizing this file, do not modify the Raw Data Consolidated, GSTR-1 By Customer, and GSTR-2A by Vendor sheets. You can make changes to any other sheet, add new sheets with your own formatting, formulas, and pivots. We hope you like this feature!</t>
  </si>
  <si>
    <t>Version History</t>
  </si>
  <si>
    <t>Description</t>
  </si>
  <si>
    <t>Number</t>
  </si>
  <si>
    <t>Date</t>
  </si>
  <si>
    <t>URL</t>
  </si>
  <si>
    <t>Correct formula in GSTR-9 Table 8(A) and 8(D)</t>
  </si>
  <si>
    <t>0.0.6.1</t>
  </si>
  <si>
    <t>XLS</t>
  </si>
  <si>
    <t>Add auto-populated details of Annual Return Form GSTR-9</t>
  </si>
  <si>
    <t>0.0.6</t>
  </si>
  <si>
    <t>Show Tax Paid details in GSTR-3B Consolidated Sheet</t>
  </si>
  <si>
    <t>0.0.5</t>
  </si>
  <si>
    <t>Exclude Amended Invoices/Credit Notes from Totals</t>
  </si>
  <si>
    <t>0.0.4</t>
  </si>
  <si>
    <t>Add support for GSTR-1 and GSTR-2A Amendment Sections</t>
  </si>
  <si>
    <t>0.0.3</t>
  </si>
  <si>
    <t>Corrected formula in GSTR-1 vs GSTR-3B sheet.
The formula for CGST and Cess of Domestic Outward Supply (from GSTR-1 Summary) had a typo. This version corrects it.</t>
  </si>
  <si>
    <t>0.0.2</t>
  </si>
  <si>
    <t>Initial Release</t>
  </si>
  <si>
    <t>0.0.1</t>
  </si>
  <si>
    <t>Total</t>
  </si>
  <si>
    <t>6.1 Payment of Tax - Tax paid using Input Tax Credit (ITC)</t>
  </si>
  <si>
    <t>6.1 Payment of Tax - Total Tax Paid</t>
  </si>
  <si>
    <t>IGST</t>
  </si>
  <si>
    <t>CGST</t>
  </si>
  <si>
    <t>SGST</t>
  </si>
  <si>
    <t>Cess</t>
  </si>
  <si>
    <t>Domestic Outward Supply (from GSTR-1 Invoices) - Table 4, 5, 7, 9 in GSTR-1 vs Table 3.1 (a) in GSTR-3B</t>
  </si>
  <si>
    <t>Taxable Value (1)</t>
  </si>
  <si>
    <t>Taxable Value (3B)</t>
  </si>
  <si>
    <t>Taxable Value (Diff.)</t>
  </si>
  <si>
    <t>IGST (1)</t>
  </si>
  <si>
    <t>IGST (3B)</t>
  </si>
  <si>
    <t>IGST (Diff.)</t>
  </si>
  <si>
    <t>CGST (1)</t>
  </si>
  <si>
    <t>CGST (3B)</t>
  </si>
  <si>
    <t>CGST (Diff.)</t>
  </si>
  <si>
    <t>SGST (1)</t>
  </si>
  <si>
    <t>SGST (3B)</t>
  </si>
  <si>
    <t>SGST (Diff.)</t>
  </si>
  <si>
    <t>Cess (1)</t>
  </si>
  <si>
    <t>Cess (3B)</t>
  </si>
  <si>
    <t>Cess (Diff.)</t>
  </si>
  <si>
    <t>Domestic Outward Supply (from GSTR-1 Summary) - Table 4, 5, 7, 9, 10, 11 in GSTR-1 vs Table 3.1 (a) in GSTR-3B</t>
  </si>
  <si>
    <t>Export (from GSTR-1 Invoices) - Table 6 in GSTR-1 vs Table 3.1 (b) in GSTR-3B</t>
  </si>
  <si>
    <t>Export (from GSTR-1 Summary) - Table 6 in GSTR-1 vs Table 3.1 (b) in GSTR-3B</t>
  </si>
  <si>
    <t>Nil-rated, Exempt, Non-GST Supply - Table 8 in GSTR-1 vs Table 3.1 (c) and 3.1 (e) in GSTR-3B</t>
  </si>
  <si>
    <t>Value (1)</t>
  </si>
  <si>
    <t>Value (3B)</t>
  </si>
  <si>
    <t>Value (Diff.)</t>
  </si>
  <si>
    <t>X - Table 4(A) (5) and 4(D) in GSTR-3B vs Y - B2B and CDN (excl. Reverse Charge) Sections of GSTR-2A</t>
  </si>
  <si>
    <t>IGST (X)</t>
  </si>
  <si>
    <t>IGST (Y)</t>
  </si>
  <si>
    <t>CGST (X)</t>
  </si>
  <si>
    <t>CGST (Y)</t>
  </si>
  <si>
    <t>SGST (X)</t>
  </si>
  <si>
    <t>SGST (Y)</t>
  </si>
  <si>
    <t>Cess (X)</t>
  </si>
  <si>
    <t>Cess (Y)</t>
  </si>
  <si>
    <t>X - Table 4(A)(2) and 4(A)(3) of GSTR-3B versus Y - Table 3.1 (d) of GSTR-3B</t>
  </si>
  <si>
    <t>FORM GSTR-9</t>
  </si>
  <si>
    <t>Pt. I</t>
  </si>
  <si>
    <t>Basic Details</t>
  </si>
  <si>
    <t>Financial Year</t>
  </si>
  <si>
    <t>2017-18</t>
  </si>
  <si>
    <t>GSTIN</t>
  </si>
  <si>
    <t>3A</t>
  </si>
  <si>
    <t>Legal Name</t>
  </si>
  <si>
    <t>3B</t>
  </si>
  <si>
    <t>Trade Name (if any)</t>
  </si>
  <si>
    <t>Pt. II</t>
  </si>
  <si>
    <t>Details of Outward and inward supplies declared during the financial year</t>
  </si>
  <si>
    <t>(Amount in ₹ in all tables)</t>
  </si>
  <si>
    <t>Nature of supplies</t>
  </si>
  <si>
    <t>Taxable Value</t>
  </si>
  <si>
    <t>Details of advances, inward and outward supplies on which tax is payable as declared in returns
filed during the financial year</t>
  </si>
  <si>
    <t>A</t>
  </si>
  <si>
    <t>Supplies made to un-registered persons (B2C)</t>
  </si>
  <si>
    <t>B</t>
  </si>
  <si>
    <t>Supplies made to registered persons (B2B)</t>
  </si>
  <si>
    <t>C</t>
  </si>
  <si>
    <t>Zero rated supply (Export) on payment of tax (except supplies to SEZs)</t>
  </si>
  <si>
    <t>D</t>
  </si>
  <si>
    <t>Supply to SEZs on payment of tax</t>
  </si>
  <si>
    <t>E</t>
  </si>
  <si>
    <t>Deemed Exports</t>
  </si>
  <si>
    <t>F</t>
  </si>
  <si>
    <t>Advances on which tax has been paid but invoice has not been issued (not covered under (A) to (E) above)</t>
  </si>
  <si>
    <t>G</t>
  </si>
  <si>
    <t>Inward supplies on which tax is to be paid on reverse charge basis</t>
  </si>
  <si>
    <t>H</t>
  </si>
  <si>
    <t>Sub-total (A to G above)</t>
  </si>
  <si>
    <t>I</t>
  </si>
  <si>
    <t>Credit Notes issued in respect of transactions specified in (B) to (E) above (-)</t>
  </si>
  <si>
    <t>J</t>
  </si>
  <si>
    <t>Debit Notes issued in respect of transactions specified in (B) to (E) above (+)</t>
  </si>
  <si>
    <t>K</t>
  </si>
  <si>
    <t>Supplies / tax declared through Amendments (+)</t>
  </si>
  <si>
    <t>L</t>
  </si>
  <si>
    <t xml:space="preserve">Supplies / tax reduced through Amendments (-)
</t>
  </si>
  <si>
    <t>M</t>
  </si>
  <si>
    <t>Sub-total (I to L above)</t>
  </si>
  <si>
    <t>N</t>
  </si>
  <si>
    <t>Supplies and advances on which tax is to be paid (H + M) above</t>
  </si>
  <si>
    <t>Details of Outward supplies on which tax is not payable as declared in returns filed during the financial year</t>
  </si>
  <si>
    <t xml:space="preserve">Zero rated supply (Export) without payment of tax
</t>
  </si>
  <si>
    <t xml:space="preserve">Supply to SEZs without payment of tax
</t>
  </si>
  <si>
    <t>Supplies on which tax is to be paid by the recipient on reverse charge basis</t>
  </si>
  <si>
    <t xml:space="preserve">Exempted </t>
  </si>
  <si>
    <t>Nil Rated</t>
  </si>
  <si>
    <t>Non-GST supply</t>
  </si>
  <si>
    <t>Sub-total (A to F above)</t>
  </si>
  <si>
    <t>Credit Notes issued in respect of transactions specified in A to F above (-)</t>
  </si>
  <si>
    <t>Debit Notes issued in respect of transactions specified in A to F above (+)</t>
  </si>
  <si>
    <t>Supplies declared through Amendments (+)</t>
  </si>
  <si>
    <t>Supplies reduced through Amendments (-)</t>
  </si>
  <si>
    <t>Sub-Total (H to K above)</t>
  </si>
  <si>
    <t>Turnover on which tax is not to be paid (G + L above)</t>
  </si>
  <si>
    <t>Total Turnover (including advances) (4N + 5M - 4G above)</t>
  </si>
  <si>
    <t>Pt. III</t>
  </si>
  <si>
    <t>Details of ITC as declared in returns filed during the financial year</t>
  </si>
  <si>
    <t>Type</t>
  </si>
  <si>
    <t xml:space="preserve">Details of ITC availed as declared in returns filed during the financial year
</t>
  </si>
  <si>
    <t>Total amount of input tax credit availed through FORM GSTR-3B (sum total of Table 4A of FORM GSTR-3B)</t>
  </si>
  <si>
    <t xml:space="preserve">Inward supplies (other than imports and inward supplies liable to reverse charge but includes services received from SEZs)
</t>
  </si>
  <si>
    <t>Inputs</t>
  </si>
  <si>
    <t>Capital Goods</t>
  </si>
  <si>
    <t>Input Services</t>
  </si>
  <si>
    <t>C &amp; D</t>
  </si>
  <si>
    <t>Inward supplies liable to reverse charge (other than B above) on which tax is paid &amp; ITC availed</t>
  </si>
  <si>
    <t xml:space="preserve">Inward supplies received from unregistered persons liable to reverse charge (other than B above) on which tax is paid &amp; ITC availed
</t>
  </si>
  <si>
    <t>Inward supplies received from registered persons liable to reverse charge (other than B above) on which tax is paid and ITC availed</t>
  </si>
  <si>
    <t>Import of goods (including supplies from SEZs)</t>
  </si>
  <si>
    <t xml:space="preserve">Import of services (excluding inward supplies from SEZs)
</t>
  </si>
  <si>
    <t xml:space="preserve">Input Tax credit received from ISD
</t>
  </si>
  <si>
    <t xml:space="preserve">Amount of ITC reclaimed (other than B above) under the
provisions of the Act
</t>
  </si>
  <si>
    <t xml:space="preserve">Sub-total (B to H above)
</t>
  </si>
  <si>
    <t>Difference (I - A above)</t>
  </si>
  <si>
    <t>Transition Credit through TRAN-I (including revisions if any)</t>
  </si>
  <si>
    <t xml:space="preserve">Transition Credit through TRAN-II
</t>
  </si>
  <si>
    <t xml:space="preserve">Any other ITC availed but not specified above
</t>
  </si>
  <si>
    <t>Sub-total (K to M above)</t>
  </si>
  <si>
    <t>O</t>
  </si>
  <si>
    <t>Total ITC availed (I + N above)</t>
  </si>
  <si>
    <t xml:space="preserve">Details of ITC Reversed and Ineligible ITC as declared in returns filed during the financial year
</t>
  </si>
  <si>
    <t xml:space="preserve">As per Rule 37
</t>
  </si>
  <si>
    <t>As per Rule 39</t>
  </si>
  <si>
    <t xml:space="preserve">As per Rule 42
</t>
  </si>
  <si>
    <t>As per Rule 43</t>
  </si>
  <si>
    <t>As per section 17(5)</t>
  </si>
  <si>
    <t xml:space="preserve">Reversal of TRAN-I credit
</t>
  </si>
  <si>
    <t>Reversal of TRAN-II credit</t>
  </si>
  <si>
    <t xml:space="preserve">Other reversals (pl. specify)
</t>
  </si>
  <si>
    <t>Total ITC Reversed (A to H above)</t>
  </si>
  <si>
    <t xml:space="preserve">
Net ITC Available for Utilization (6O - 7I)</t>
  </si>
  <si>
    <t xml:space="preserve">Other ITC related information
</t>
  </si>
  <si>
    <t>ITC as per GSTR-2A (Table 3 &amp; 5 thereof)</t>
  </si>
  <si>
    <t xml:space="preserve">ITC as per sum total of 6(B) and 6(H) above </t>
  </si>
  <si>
    <t xml:space="preserve">ITC on inward supplies (other than imports and inward supplies liable to reverse charge but includes services received from SEZs) received during 2017-18 but availed during April to September, 2018
</t>
  </si>
  <si>
    <t>Difference [A-(B+C)]</t>
  </si>
  <si>
    <t>ITC available but not availed (out of D)</t>
  </si>
  <si>
    <t xml:space="preserve">ITC available but ineligible (out of D)
</t>
  </si>
  <si>
    <t xml:space="preserve">IGST paid on import of goods (including supplies from SEZ)
</t>
  </si>
  <si>
    <t>IGST credit availed on import of goods (as per 6(E) above)</t>
  </si>
  <si>
    <t>Difference (G-H)</t>
  </si>
  <si>
    <t>ITC available but not availed on import of goods (Equal to I)</t>
  </si>
  <si>
    <t xml:space="preserve">Total ITC to be lapsed in current financial year (E + F + J) </t>
  </si>
  <si>
    <t>Pt. IV</t>
  </si>
  <si>
    <t>Details of tax paid as declared in returns filed during the financial year</t>
  </si>
  <si>
    <t>Tax Payable</t>
  </si>
  <si>
    <t>Paid through cash</t>
  </si>
  <si>
    <t>Paid through ITC</t>
  </si>
  <si>
    <t>Integrated Tax</t>
  </si>
  <si>
    <t>Cenrtal Tax</t>
  </si>
  <si>
    <t>State/UT Tax</t>
  </si>
  <si>
    <t>Interest</t>
  </si>
  <si>
    <t>Late fee</t>
  </si>
  <si>
    <t>Penalty</t>
  </si>
  <si>
    <t>Other</t>
  </si>
  <si>
    <t>Pt. V</t>
  </si>
  <si>
    <t>Particulars of the transactions for the previous FY declared in returns of April to September of current FY or upto date of filing of annual return of previous FY whichever is earlier</t>
  </si>
  <si>
    <t>Supplies / tax declared through Amendments (+) (net of debit notes)</t>
  </si>
  <si>
    <t>Supplies / tax reduced through Amendments (-) (net of credit notes)</t>
  </si>
  <si>
    <t>Reversal of ITC availed during previous financial year</t>
  </si>
  <si>
    <t>ITC availed for the previous financial year</t>
  </si>
  <si>
    <t>Differential tax paid on account of declaration in 10 &amp; 11 above</t>
  </si>
  <si>
    <t>Payable</t>
  </si>
  <si>
    <t>Paid</t>
  </si>
  <si>
    <t>Central Tax</t>
  </si>
  <si>
    <t>Pt. VI</t>
  </si>
  <si>
    <t>Other Information</t>
  </si>
  <si>
    <t>Particulars of Demands and Refunds</t>
  </si>
  <si>
    <t>Details</t>
  </si>
  <si>
    <t>Late Fee / Others</t>
  </si>
  <si>
    <t>Total Refund claimed</t>
  </si>
  <si>
    <t>Total Refund sanctioned</t>
  </si>
  <si>
    <t>Total Refund Rejected</t>
  </si>
  <si>
    <t>Total Refund Pending</t>
  </si>
  <si>
    <t>Total demand of taxes</t>
  </si>
  <si>
    <t>Total taxes paid in respect of E above</t>
  </si>
  <si>
    <t>Total demands pending out of E above</t>
  </si>
  <si>
    <t>Information on supplies received from composition taxpayers, deemed supply under section 143 and goods sent on approval basis</t>
  </si>
  <si>
    <t>Supplies received from Composition taxpayers</t>
  </si>
  <si>
    <t>Deemed supply under Section 143</t>
  </si>
  <si>
    <t>Goods sent on approval basis but not returned</t>
  </si>
  <si>
    <t>HSN Wise Summary of outward supplies</t>
  </si>
  <si>
    <t>HSN Code</t>
  </si>
  <si>
    <t>UQC</t>
  </si>
  <si>
    <t>Total Quantity</t>
  </si>
  <si>
    <t>Rate of Tax</t>
  </si>
  <si>
    <t>HSN Wise Summary of Inward supplies</t>
  </si>
  <si>
    <t xml:space="preserve">Late fee payable and paid </t>
  </si>
  <si>
    <t>State Tax</t>
  </si>
  <si>
    <t>Name</t>
  </si>
  <si>
    <t>Registration Date</t>
  </si>
  <si>
    <t>First Return</t>
  </si>
  <si>
    <t>Return Frequency</t>
  </si>
  <si>
    <t>State Code</t>
  </si>
  <si>
    <t>29</t>
  </si>
  <si>
    <t>B2B Invoices - 4A, 4B, 4C, 6B, 6C | Taxable Value</t>
  </si>
  <si>
    <t>B2B Invoices - 4A, 4B, 4C, 6B, 6C | IGST</t>
  </si>
  <si>
    <t>B2B Invoices - 4A, 4B, 4C, 6B, 6C | CGST</t>
  </si>
  <si>
    <t>B2B Invoices - 4A, 4B, 4C, 6B, 6C | SGST</t>
  </si>
  <si>
    <t>B2B Invoices - 4A, 4B, 4C, 6B, 6C | Cess</t>
  </si>
  <si>
    <t>B2C Invoices - 5A, 5B - B2C (Large) | Taxable Value</t>
  </si>
  <si>
    <t>B2C Invoices - 5A, 5B - B2C (Large) | IGST</t>
  </si>
  <si>
    <t>B2C Invoices - 5A, 5B - B2C (Large) | Cess</t>
  </si>
  <si>
    <t>B2C Invoices 7 - B2C (Others) | Taxable Value</t>
  </si>
  <si>
    <t>B2C Invoices 7 - B2C (Others) | IGST</t>
  </si>
  <si>
    <t>B2C Invoices 7 - B2C (Others) | CGST</t>
  </si>
  <si>
    <t>B2C Invoices 7 - B2C (Others) | SGST</t>
  </si>
  <si>
    <t>B2C Invoices 7 - B2C (Others) | Cess</t>
  </si>
  <si>
    <t>Exports Invoices - 6A | Taxable Value</t>
  </si>
  <si>
    <t>Exports Invoices - 6A | IGST</t>
  </si>
  <si>
    <t>Nil rated, exempted and non GST outward supplies - 8 | Nil-rated Supply</t>
  </si>
  <si>
    <t>Nil rated, exempted and non GST outward supplies - 8 | Exempt Supply</t>
  </si>
  <si>
    <t>Nil rated, exempted and non GST outward supplies - 8 | Non-GST Supply</t>
  </si>
  <si>
    <t>Credit/Debit Notes - 9B (Registered) | Taxable Value</t>
  </si>
  <si>
    <t>Credit/Debit Notes - 9B (Registered) | IGST</t>
  </si>
  <si>
    <t>Credit/Debit Notes - 9B (Registered) | CGST</t>
  </si>
  <si>
    <t>Credit/Debit Notes - 9B (Registered) | SGST</t>
  </si>
  <si>
    <t>Credit/Debit Notes - 9B (Registered) | Cess</t>
  </si>
  <si>
    <t>Credit/Debit Notes - 9B (Unregistered) | Taxable Value</t>
  </si>
  <si>
    <t>Credit/Debit Notes - 9B (Unregistered) | IGST</t>
  </si>
  <si>
    <t>Credit/Debit Notes - 9B (Unregistered) | Cess</t>
  </si>
  <si>
    <t>Tax Liability (Advances Received) - 11A(1), 11A(2) | Taxable Value</t>
  </si>
  <si>
    <t>Tax Liability (Advances Received) - 11A(1), 11A(2) | IGST</t>
  </si>
  <si>
    <t>Tax Liability (Advances Received) - 11A(1), 11A(2) | CGST</t>
  </si>
  <si>
    <t>Tax Liability (Advances Received) - 11A(1), 11A(2) | SGST</t>
  </si>
  <si>
    <t>Tax Liability (Advances Received) - 11A(1), 11A(2) | Cess</t>
  </si>
  <si>
    <t>Adjustment of Advances - 11B(1), 11B(2) | Taxable Value</t>
  </si>
  <si>
    <t>Adjustment of Advances - 11B(1), 11B(2) | IGST</t>
  </si>
  <si>
    <t>Adjustment of Advances - 11B(1), 11B(2) | CGST</t>
  </si>
  <si>
    <t>Adjustment of Advances - 11B(1), 11B(2) | SGST</t>
  </si>
  <si>
    <t>Adjustment of Advances - 11B(1), 11B(2) | Cess</t>
  </si>
  <si>
    <t>Amended B2B Invoices - 9A | Taxable Value</t>
  </si>
  <si>
    <t>Amended B2B Invoices - 9A | IGST</t>
  </si>
  <si>
    <t>Amended B2B Invoices - 9A | CGST</t>
  </si>
  <si>
    <t>Amended B2B Invoices - 9A | SGST</t>
  </si>
  <si>
    <t>Amended B2B Invoices - 9A | Cess</t>
  </si>
  <si>
    <t>Amended B2C (Large) Invoices - 9A | Taxable Value</t>
  </si>
  <si>
    <t>Amended B2C (Large) Invoices - 9A | IGST</t>
  </si>
  <si>
    <t>Amended B2C (Large) Invoices - 9A | Cess</t>
  </si>
  <si>
    <t>Amended B2C (Others) - 10 | Taxable Value</t>
  </si>
  <si>
    <t>Amended B2C (Others) - 10 | IGST</t>
  </si>
  <si>
    <t>Amended B2C (Others) - 10 | CGST</t>
  </si>
  <si>
    <t>Amended B2C (Others) - 10 | SGST</t>
  </si>
  <si>
    <t>Amended B2C (Others) - 10 | Cess</t>
  </si>
  <si>
    <t>Amended Exports Invoices - 9A | Taxable Value</t>
  </si>
  <si>
    <t>Amended Exports Invoices - 9A | IGST</t>
  </si>
  <si>
    <t>Amended Credit/Debit Notes (Registered) - 9C | Taxable Value</t>
  </si>
  <si>
    <t>Amended Credit/Debit Notes (Registered) - 9C | IGST</t>
  </si>
  <si>
    <t>Amended Credit/Debit Notes (Registered) - 9C | CGST</t>
  </si>
  <si>
    <t>Amended Credit/Debit Notes (Registered) - 9C | SGST</t>
  </si>
  <si>
    <t>Amended Credit/Debit Notes (Registered) - 9C | Cess</t>
  </si>
  <si>
    <t>Amended Credit/Debit Notes (Unregistered) - 9C | Taxable Value</t>
  </si>
  <si>
    <t>Amended Credit/Debit Notes (Unregistered) - 9C | IGST</t>
  </si>
  <si>
    <t>Amended Credit/Debit Notes (Unregistered) - 9C | Cess</t>
  </si>
  <si>
    <t>Amended Tax Liability (Advance Received) - 11A | Taxable Value</t>
  </si>
  <si>
    <t>Amended Tax Liability (Advance Received) - 11A | IGST</t>
  </si>
  <si>
    <t>Amended Tax Liability (Advance Received) - 11A | CGST</t>
  </si>
  <si>
    <t>Amended Tax Liability (Advance Received) - 11A | SGST</t>
  </si>
  <si>
    <t>Amended Tax Liability (Advance Received) - 11A | Cess</t>
  </si>
  <si>
    <t>Amendment of Adjustment of Advances - 11B | Taxable Value</t>
  </si>
  <si>
    <t>Amendment of Adjustment of Advances - 11B | IGST</t>
  </si>
  <si>
    <t>Amendment of Adjustment of Advances - 11B | CGST</t>
  </si>
  <si>
    <t>Amendment of Adjustment of Advances - 11B | SGST</t>
  </si>
  <si>
    <t>Amendment of Adjustment of Advances - 11B | Cess</t>
  </si>
  <si>
    <t>3.1 (a) Outward taxable supplies (other than zero rated, nil rated and exempted) | Taxable Value</t>
  </si>
  <si>
    <t>3.1 (a) Outward taxable supplies (other than zero rated, nil rated and exempted) | IGST</t>
  </si>
  <si>
    <t>3.1 (a) Outward taxable supplies (other than zero rated, nil rated and exempted) | CGST</t>
  </si>
  <si>
    <t>3.1 (a) Outward taxable supplies (other than zero rated, nil rated and exempted) | SGST</t>
  </si>
  <si>
    <t>3.1 (a) Outward taxable supplies (other than zero rated, nil rated and exempted) | Cess</t>
  </si>
  <si>
    <t>3.1 (b) Outward taxable supplies (zero rated) | Taxable Value</t>
  </si>
  <si>
    <t>3.1 (b) Outward taxable supplies (zero rated) | IGST</t>
  </si>
  <si>
    <t>3.1 (b) Outward taxable supplies (zero rated) | Cess</t>
  </si>
  <si>
    <t>3.1 (c) Other outward supplies (Nil rated, exempted) | Value</t>
  </si>
  <si>
    <t>3.1 (d) Inward supplies (liable to reverse charge) | Taxable Value</t>
  </si>
  <si>
    <t>3.1 (d) Inward supplies (liable to reverse charge) | IGST</t>
  </si>
  <si>
    <t>3.1 (d) Inward supplies (liable to reverse charge) | CGST</t>
  </si>
  <si>
    <t>3.1 (d) Inward supplies (liable to reverse charge) | SGST</t>
  </si>
  <si>
    <t>3.1 (d) Inward supplies (liable to reverse charge) | Cess</t>
  </si>
  <si>
    <t>3.1 (e) Non-GST outward supplies | Value</t>
  </si>
  <si>
    <t>4 (A) ITC Available - (1) Import of goods | IGST</t>
  </si>
  <si>
    <t>4 (A) ITC Available - (1) Import of goods | Cess</t>
  </si>
  <si>
    <t>4 (A) ITC Available - (2) Import of services | IGST</t>
  </si>
  <si>
    <t>4 (A) ITC Available - (2) Import of services | Cess</t>
  </si>
  <si>
    <t>4 (A) ITC Available - (3) Inward supplies liable to reverse charge (other than 1 and 2) | IGST</t>
  </si>
  <si>
    <t>4 (A) ITC Available - (3) Inward supplies liable to reverse charge (other than 1 and 2) | CGST</t>
  </si>
  <si>
    <t>4 (A) ITC Available - (3) Inward supplies liable to reverse charge (other than 1 and 2) | SGST</t>
  </si>
  <si>
    <t>4 (A) ITC Available - (3) Inward supplies liable to reverse charge (other than 1 and 2) | Cess</t>
  </si>
  <si>
    <t>4 (A) ITC Available - (4) Inward supplies from ISD | IGST</t>
  </si>
  <si>
    <t>4 (A) ITC Available - (4) Inward supplies from ISD | CGST</t>
  </si>
  <si>
    <t>4 (A) ITC Available - (4) Inward supplies from ISD | SGST</t>
  </si>
  <si>
    <t>4 (A) ITC Available - (4) Inward supplies from ISD | Cess</t>
  </si>
  <si>
    <t>4 (A) ITC Available - (5) All other ITC | IGST</t>
  </si>
  <si>
    <t>4 (A) ITC Available - (5) All other ITC | CGST</t>
  </si>
  <si>
    <t>4 (A) ITC Available - (5) All other ITC | SGST</t>
  </si>
  <si>
    <t>4 (A) ITC Available - (5) All other ITC | Cess</t>
  </si>
  <si>
    <t>4 (B) ITC Reversed - (1) As per rules 42 and 43 of CGST Rules | IGST</t>
  </si>
  <si>
    <t>4 (B) ITC Reversed - (1) As per rules 42 and 43 of CGST Rules | CGST</t>
  </si>
  <si>
    <t>4 (B) ITC Reversed - (1) As per rules 42 and 43 of CGST Rules | SGST</t>
  </si>
  <si>
    <t>4 (B) ITC Reversed - (1) As per rules 42 and 43 of CGST Rules | Cess</t>
  </si>
  <si>
    <t>4 (B) ITC Reversed - (2) Others | IGST</t>
  </si>
  <si>
    <t>4 (B) ITC Reversed - (2) Others | CGST</t>
  </si>
  <si>
    <t>4 (B) ITC Reversed - (2) Others | SGST</t>
  </si>
  <si>
    <t>4 (B) ITC Reversed - (2) Others | Cess</t>
  </si>
  <si>
    <t>4 (C) Net ITC Available 4(A) - 4(B) | IGST</t>
  </si>
  <si>
    <t>4 (C) Net ITC Available 4(A) - 4(B) | CGST</t>
  </si>
  <si>
    <t>4 (C) Net ITC Available 4(A) - 4(B) | SGST</t>
  </si>
  <si>
    <t>4 (C) Net ITC Available 4(A) - 4(B) | Cess</t>
  </si>
  <si>
    <t>4 (D) Ineligible ITC - (1) As per section 17(5) | IGST</t>
  </si>
  <si>
    <t>4 (D) Ineligible ITC - (1) As per section 17(5) | CGST</t>
  </si>
  <si>
    <t>4 (D) Ineligible ITC - (1) As per section 17(5) | SGST</t>
  </si>
  <si>
    <t>4 (D) Ineligible ITC - (1) As per section 17(5) | Cess</t>
  </si>
  <si>
    <t>4 (D) Ineligible ITC - (2) Others | IGST</t>
  </si>
  <si>
    <t>4 (D) Ineligible ITC - (2) Others | CGST</t>
  </si>
  <si>
    <t>4 (D) Ineligible ITC - (2) Others | SGST</t>
  </si>
  <si>
    <t>4 (D) Ineligible ITC - (2) Others | Cess</t>
  </si>
  <si>
    <t>5 - Value of Exempt, Nil-Rated Inward Supply | Intra-State</t>
  </si>
  <si>
    <t>5 - Value of Exempt, Nil-Rated Inward Supply | Inter-State</t>
  </si>
  <si>
    <t>5 - Value of Non-GST Inward Supply | Intra-State</t>
  </si>
  <si>
    <t>5 - Value of Non-GST Inward Supply | Inter-State</t>
  </si>
  <si>
    <t>6.1 Payment of Tax - Tax Payable | IGST</t>
  </si>
  <si>
    <t>6.1 Payment of Tax - Tax Payable | CGST</t>
  </si>
  <si>
    <t>6.1 Payment of Tax - Tax Payable | SGST</t>
  </si>
  <si>
    <t>6.1 Payment of Tax - Tax Payable | Cess</t>
  </si>
  <si>
    <t>6.1 Payment of Tax - Interest Payable | IGST</t>
  </si>
  <si>
    <t>6.1 Payment of Tax - Interest Payable | CGST</t>
  </si>
  <si>
    <t>6.1 Payment of Tax - Interest Payable | SGST</t>
  </si>
  <si>
    <t>6.1 Payment of Tax - Interest Payable | Cess</t>
  </si>
  <si>
    <t>6.1 Payment of Tax - Late Fee Payable | CGST</t>
  </si>
  <si>
    <t>6.1 Payment of Tax - Late Fee Payable | SGST</t>
  </si>
  <si>
    <t>6.1 Payment of Tax - Tax paid in Cash | IGST</t>
  </si>
  <si>
    <t>6.1 Payment of Tax - Tax paid in Cash | CGST</t>
  </si>
  <si>
    <t>6.1 Payment of Tax - Tax paid in Cash | SGST</t>
  </si>
  <si>
    <t>6.1 Payment of Tax - Tax paid in Cash | Cess</t>
  </si>
  <si>
    <t>6.1 Payment of Tax - Interest paid in Cash | IGST</t>
  </si>
  <si>
    <t>6.1 Payment of Tax - Interest paid in Cash | CGST</t>
  </si>
  <si>
    <t>6.1 Payment of Tax - Interest paid in Cash | SGST</t>
  </si>
  <si>
    <t>6.1 Payment of Tax - Interest paid in Cash | Cess</t>
  </si>
  <si>
    <t>6.1 Payment of Tax - Late Fee paid in Cash | CGST</t>
  </si>
  <si>
    <t>6.1 Payment of Tax - Late Fee paid in Cash | SGST</t>
  </si>
  <si>
    <t>6.1 Payment of Tax - IGST using IGST</t>
  </si>
  <si>
    <t>6.1 Payment of Tax - IGST using CGST</t>
  </si>
  <si>
    <t>6.1 Payment of Tax - IGST using SGST</t>
  </si>
  <si>
    <t>6.1 Payment of Tax - CGST using IGST</t>
  </si>
  <si>
    <t>6.1 Payment of Tax - CGST using CGST</t>
  </si>
  <si>
    <t>6.1 Payment of Tax - SGST using IGST</t>
  </si>
  <si>
    <t>6.1 Payment of Tax - SGST using SGST</t>
  </si>
  <si>
    <t>6.1 Payment of Tax - Cess using Cess</t>
  </si>
  <si>
    <t>Doc. Type</t>
  </si>
  <si>
    <t>Invoice Month</t>
  </si>
  <si>
    <t>Filing Period</t>
  </si>
  <si>
    <t>Invoice Type</t>
  </si>
  <si>
    <t>Supplier GSTIN</t>
  </si>
  <si>
    <t>Supplier Name</t>
  </si>
  <si>
    <t>POS State</t>
  </si>
  <si>
    <t>Reverse Charge</t>
  </si>
  <si>
    <t>Tax Rate</t>
  </si>
  <si>
    <t>Supplier Filing Status</t>
  </si>
  <si>
    <t>Your Taxable Amount</t>
  </si>
  <si>
    <t>Your IGST Amount</t>
  </si>
  <si>
    <t>Your CGST Amount</t>
  </si>
  <si>
    <t>Your SGST Amount</t>
  </si>
  <si>
    <t>Your Cess Amount</t>
  </si>
  <si>
    <t>Portal Taxable Amount</t>
  </si>
  <si>
    <t>Portal IGST Amount</t>
  </si>
  <si>
    <t>Portal CGST Amount</t>
  </si>
  <si>
    <t>Portal SGST Amount</t>
  </si>
  <si>
    <t>Portal Cess Amount</t>
  </si>
  <si>
    <t>Taxable Amount (Diff.)</t>
  </si>
  <si>
    <t>IGST Amount (Diff.)</t>
  </si>
  <si>
    <t>CGST Amount (Diff.)</t>
  </si>
  <si>
    <t>SGST Amount (Diff.)</t>
  </si>
  <si>
    <t>Cess Amount (Diff.)</t>
  </si>
  <si>
    <t>GSTR-2A Table</t>
  </si>
  <si>
    <t>Amended / Cancelled</t>
  </si>
  <si>
    <t>R</t>
  </si>
  <si>
    <t>29 - KA</t>
  </si>
  <si>
    <t>Y</t>
  </si>
  <si>
    <t>3</t>
  </si>
  <si>
    <t>32 - KL</t>
  </si>
  <si>
    <t>5</t>
  </si>
  <si>
    <t>Customer GSTIN</t>
  </si>
  <si>
    <t>Customer Name</t>
  </si>
  <si>
    <t>Filing Status</t>
  </si>
  <si>
    <t>GSTR-1 Table</t>
  </si>
  <si>
    <t>Filing Period (FY)</t>
  </si>
  <si>
    <t>B2CS</t>
  </si>
  <si>
    <t>7</t>
  </si>
  <si>
    <t>4A</t>
  </si>
  <si>
    <t>33 - TN</t>
  </si>
  <si>
    <t>07 - DL</t>
  </si>
  <si>
    <t>24 - GJ</t>
  </si>
  <si>
    <t>27 - MH</t>
  </si>
  <si>
    <t>30 - GA</t>
  </si>
  <si>
    <t>IA</t>
  </si>
  <si>
    <t>9A</t>
  </si>
  <si>
    <t>2018-19</t>
  </si>
  <si>
    <t>37 - AP</t>
  </si>
  <si>
    <t>36 - TS</t>
  </si>
  <si>
    <t>9B</t>
  </si>
  <si>
    <t>Sample File</t>
  </si>
  <si>
    <t>29AAXXX1445B1Z7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</si>
</sst>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 #,##0.00_ ;_ &quot;₹&quot;\ * \-#,##0.00_ ;_ &quot;₹&quot;\ * &quot;-&quot;??_ ;_ @_ "/>
    <numFmt numFmtId="43" formatCode="_ * #,##0.00_ ;_ * \-#,##0.00_ ;_ * &quot;-&quot;??_ ;_ @_ "/>
    <numFmt numFmtId="164" formatCode="[$-14009]dd\ mmmm\ yyyy;@"/>
    <numFmt numFmtId="165" formatCode="[$-F800]dddd\,\ mmmm\ dd\,\ yyyy"/>
  </numFmts>
  <fonts count="7" x14ac:knownFonts="1">
    <font>
      <sz val="11"/>
      <color theme="1"/>
      <name val="Calibri"/>
      <family val="2"/>
      <scheme val="minor"/>
    </font>
    <font>
      <b/>
      <sz val="11"/>
      <color theme="1"/>
      <name val="Calibri"/>
      <family val="2"/>
      <scheme val="minor"/>
    </font>
    <font>
      <u/>
      <sz val="11"/>
      <color theme="10"/>
      <name val="Calibri"/>
      <family val="2"/>
      <scheme val="minor"/>
    </font>
    <font>
      <sz val="11"/>
      <color theme="1"/>
      <name val="Calibri"/>
      <family val="2"/>
      <scheme val="minor"/>
    </font>
    <font>
      <sz val="11"/>
      <name val="Courier New"/>
    </font>
    <font>
      <sz val="11"/>
      <name val="Courier New"/>
    </font>
    <font>
      <b/>
      <sz val="11"/>
      <name val="Calibri"/>
    </font>
  </fonts>
  <fills count="17">
    <fill>
      <patternFill patternType="none"/>
    </fill>
    <fill>
      <patternFill patternType="gray125"/>
    </fill>
    <fill>
      <patternFill patternType="solid">
        <fgColor rgb="FF00C1FC"/>
        <bgColor indexed="64"/>
      </patternFill>
    </fill>
    <fill>
      <patternFill patternType="solid">
        <fgColor rgb="FFB2ECFE"/>
        <bgColor indexed="64"/>
      </patternFill>
    </fill>
    <fill>
      <patternFill patternType="solid">
        <fgColor rgb="FFF4B083"/>
        <bgColor indexed="64"/>
      </patternFill>
    </fill>
    <fill>
      <patternFill patternType="solid">
        <fgColor rgb="FFFFFF66"/>
        <bgColor indexed="64"/>
      </patternFill>
    </fill>
    <fill>
      <patternFill patternType="solid">
        <fgColor rgb="FF92D050"/>
        <bgColor indexed="64"/>
      </patternFill>
    </fill>
    <fill>
      <patternFill patternType="solid">
        <fgColor theme="1" tint="0.49998474074526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0"/>
        <bgColor indexed="64"/>
      </patternFill>
    </fill>
  </fills>
  <borders count="36">
    <border>
      <left/>
      <right/>
      <top/>
      <bottom/>
      <diagonal/>
    </border>
    <border>
      <left/>
      <right/>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top/>
      <bottom style="thin">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style="medium">
        <color indexed="64"/>
      </left>
      <right style="medium">
        <color rgb="FF000000"/>
      </right>
      <top style="medium">
        <color indexed="64"/>
      </top>
      <bottom/>
      <diagonal/>
    </border>
    <border>
      <left/>
      <right style="medium">
        <color rgb="FF000000"/>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rgb="FF000000"/>
      </bottom>
      <diagonal/>
    </border>
    <border>
      <left/>
      <right style="medium">
        <color indexed="64"/>
      </right>
      <top style="medium">
        <color indexed="64"/>
      </top>
      <bottom style="medium">
        <color indexed="64"/>
      </bottom>
      <diagonal/>
    </border>
    <border>
      <left/>
      <right style="medium">
        <color indexed="64"/>
      </right>
      <top/>
      <bottom style="thin">
        <color rgb="FF000000"/>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theme="0" tint="-0.14999847407452621"/>
      </right>
      <top/>
      <bottom/>
      <diagonal/>
    </border>
    <border>
      <left/>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diagonal/>
    </border>
    <border>
      <left/>
      <right/>
      <top style="thin">
        <color theme="0" tint="-0.14999847407452621"/>
      </top>
      <bottom style="thin">
        <color theme="0" tint="-0.14999847407452621"/>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bottom/>
      <diagonal/>
    </border>
  </borders>
  <cellStyleXfs count="4">
    <xf numFmtId="0" fontId="0" fillId="0" borderId="1"/>
    <xf numFmtId="0" fontId="2" fillId="0" borderId="1"/>
    <xf numFmtId="0" fontId="3" fillId="0" borderId="1"/>
    <xf numFmtId="43" fontId="3" fillId="0" borderId="1"/>
  </cellStyleXfs>
  <cellXfs count="209">
    <xf numFmtId="0" fontId="0" fillId="0" borderId="0" xfId="0" applyBorder="1"/>
    <xf numFmtId="0" fontId="1" fillId="2" borderId="1" xfId="0" applyFont="1" applyFill="1" applyAlignment="1">
      <alignment horizontal="center" vertical="center" wrapText="1"/>
    </xf>
    <xf numFmtId="17" fontId="1" fillId="2" borderId="1" xfId="0" applyNumberFormat="1" applyFont="1" applyFill="1" applyAlignment="1">
      <alignment horizontal="center" vertical="center" wrapText="1"/>
    </xf>
    <xf numFmtId="4" fontId="1" fillId="0" borderId="2" xfId="0" applyNumberFormat="1" applyFont="1" applyBorder="1"/>
    <xf numFmtId="4" fontId="1" fillId="0" borderId="4" xfId="0" applyNumberFormat="1" applyFont="1" applyBorder="1"/>
    <xf numFmtId="0" fontId="0" fillId="0" borderId="0" xfId="0" applyBorder="1" applyAlignment="1">
      <alignment vertical="center" wrapText="1"/>
    </xf>
    <xf numFmtId="0" fontId="0" fillId="5" borderId="5" xfId="0" applyFill="1" applyBorder="1"/>
    <xf numFmtId="4" fontId="0" fillId="5" borderId="5" xfId="0" applyNumberFormat="1" applyFill="1" applyBorder="1"/>
    <xf numFmtId="0" fontId="0" fillId="5" borderId="6" xfId="0" applyFill="1" applyBorder="1"/>
    <xf numFmtId="4" fontId="1" fillId="5" borderId="7" xfId="0" applyNumberFormat="1" applyFont="1" applyFill="1" applyBorder="1"/>
    <xf numFmtId="0" fontId="1" fillId="0" borderId="0" xfId="0" applyFont="1" applyBorder="1" applyAlignment="1">
      <alignment horizontal="center"/>
    </xf>
    <xf numFmtId="0" fontId="0" fillId="0" borderId="0" xfId="0" applyBorder="1" applyAlignment="1">
      <alignment vertical="top" wrapText="1"/>
    </xf>
    <xf numFmtId="0" fontId="1" fillId="3" borderId="8" xfId="0" applyFont="1" applyFill="1" applyBorder="1" applyAlignment="1">
      <alignment horizontal="centerContinuous"/>
    </xf>
    <xf numFmtId="0" fontId="1" fillId="3" borderId="9" xfId="0" applyFont="1" applyFill="1" applyBorder="1" applyAlignment="1">
      <alignment horizontal="centerContinuous"/>
    </xf>
    <xf numFmtId="0" fontId="1" fillId="3" borderId="10" xfId="0" applyFont="1" applyFill="1" applyBorder="1" applyAlignment="1">
      <alignment horizontal="centerContinuous"/>
    </xf>
    <xf numFmtId="0" fontId="1" fillId="3" borderId="11" xfId="0" applyFont="1" applyFill="1" applyBorder="1" applyAlignment="1">
      <alignment horizontal="centerContinuous"/>
    </xf>
    <xf numFmtId="0" fontId="0" fillId="0" borderId="12" xfId="0" applyBorder="1" applyAlignment="1">
      <alignment vertical="center" wrapText="1"/>
    </xf>
    <xf numFmtId="0" fontId="0" fillId="0" borderId="1" xfId="0" applyAlignment="1">
      <alignment vertical="center" wrapText="1"/>
    </xf>
    <xf numFmtId="0" fontId="0" fillId="5" borderId="14" xfId="0" applyFill="1" applyBorder="1"/>
    <xf numFmtId="0" fontId="0" fillId="0" borderId="12" xfId="0" applyBorder="1"/>
    <xf numFmtId="0" fontId="0" fillId="0" borderId="2" xfId="0" applyBorder="1"/>
    <xf numFmtId="0" fontId="0" fillId="5" borderId="13" xfId="0" applyFill="1" applyBorder="1"/>
    <xf numFmtId="4" fontId="0" fillId="5" borderId="3" xfId="0" applyNumberFormat="1" applyFill="1" applyBorder="1"/>
    <xf numFmtId="0" fontId="1" fillId="3" borderId="15" xfId="0" applyFont="1" applyFill="1" applyBorder="1" applyAlignment="1">
      <alignment horizontal="centerContinuous"/>
    </xf>
    <xf numFmtId="4" fontId="1" fillId="5" borderId="16" xfId="0" applyNumberFormat="1" applyFont="1" applyFill="1" applyBorder="1"/>
    <xf numFmtId="4" fontId="1" fillId="5" borderId="4" xfId="0" applyNumberFormat="1" applyFont="1" applyFill="1" applyBorder="1"/>
    <xf numFmtId="0" fontId="1" fillId="3" borderId="17" xfId="0" applyFont="1" applyFill="1" applyBorder="1" applyAlignment="1">
      <alignment horizontal="centerContinuous"/>
    </xf>
    <xf numFmtId="0" fontId="1" fillId="3" borderId="18" xfId="0" applyFont="1" applyFill="1" applyBorder="1" applyAlignment="1">
      <alignment horizontal="centerContinuous"/>
    </xf>
    <xf numFmtId="0" fontId="1" fillId="4" borderId="19" xfId="0" applyFont="1" applyFill="1" applyBorder="1" applyAlignment="1">
      <alignment horizontal="centerContinuous"/>
    </xf>
    <xf numFmtId="0" fontId="1" fillId="4" borderId="20" xfId="0" applyFont="1" applyFill="1" applyBorder="1" applyAlignment="1">
      <alignment horizontal="centerContinuous"/>
    </xf>
    <xf numFmtId="0" fontId="1" fillId="4" borderId="15" xfId="0" applyFont="1" applyFill="1" applyBorder="1" applyAlignment="1">
      <alignment horizontal="centerContinuous"/>
    </xf>
    <xf numFmtId="4" fontId="0" fillId="0" borderId="1" xfId="0" applyNumberFormat="1"/>
    <xf numFmtId="0" fontId="0" fillId="0" borderId="12" xfId="0" applyBorder="1" applyAlignment="1">
      <alignment horizontal="center" vertical="center" wrapText="1"/>
    </xf>
    <xf numFmtId="0" fontId="0" fillId="0" borderId="13" xfId="0" applyBorder="1" applyAlignment="1">
      <alignment horizontal="center" vertical="center" wrapText="1"/>
    </xf>
    <xf numFmtId="4" fontId="0" fillId="0" borderId="3" xfId="0" applyNumberFormat="1" applyBorder="1"/>
    <xf numFmtId="0" fontId="1" fillId="3" borderId="19" xfId="0" applyFont="1" applyFill="1" applyBorder="1" applyAlignment="1">
      <alignment horizontal="centerContinuous"/>
    </xf>
    <xf numFmtId="0" fontId="1" fillId="3" borderId="20" xfId="0" applyFont="1" applyFill="1" applyBorder="1" applyAlignment="1">
      <alignment horizontal="centerContinuous"/>
    </xf>
    <xf numFmtId="0" fontId="0" fillId="0" borderId="0" xfId="0" applyBorder="1" applyAlignment="1">
      <alignment wrapText="1"/>
    </xf>
    <xf numFmtId="0" fontId="1" fillId="0" borderId="0" xfId="0" applyFont="1" applyBorder="1" applyAlignment="1">
      <alignment horizontal="centerContinuous"/>
    </xf>
    <xf numFmtId="164" fontId="0" fillId="0" borderId="0" xfId="0" applyNumberFormat="1" applyBorder="1" applyAlignment="1">
      <alignment vertical="top"/>
    </xf>
    <xf numFmtId="0" fontId="2" fillId="0" borderId="0" xfId="1" applyBorder="1" applyAlignment="1">
      <alignment horizontal="center" vertical="top"/>
    </xf>
    <xf numFmtId="0" fontId="0" fillId="0" borderId="0" xfId="0" applyBorder="1"/>
    <xf numFmtId="165" fontId="0" fillId="0" borderId="0" xfId="0" applyNumberFormat="1" applyBorder="1" applyAlignment="1">
      <alignment vertical="top"/>
    </xf>
    <xf numFmtId="165" fontId="0" fillId="0" borderId="0" xfId="0" applyNumberFormat="1" applyBorder="1"/>
    <xf numFmtId="0" fontId="0" fillId="0" borderId="0" xfId="0" applyBorder="1" applyAlignment="1">
      <alignment horizontal="center"/>
    </xf>
    <xf numFmtId="0" fontId="0" fillId="0" borderId="0" xfId="0" applyBorder="1" applyAlignment="1">
      <alignment horizontal="center" vertical="top"/>
    </xf>
    <xf numFmtId="0" fontId="1" fillId="6" borderId="19" xfId="0" applyFont="1" applyFill="1" applyBorder="1" applyAlignment="1">
      <alignment horizontal="centerContinuous"/>
    </xf>
    <xf numFmtId="0" fontId="0" fillId="0" borderId="1" xfId="0" applyAlignment="1">
      <alignment horizontal="center" vertical="center" wrapText="1"/>
    </xf>
    <xf numFmtId="4" fontId="1" fillId="0" borderId="1" xfId="0" applyNumberFormat="1" applyFont="1"/>
    <xf numFmtId="0" fontId="0" fillId="0" borderId="3" xfId="0" applyBorder="1" applyAlignment="1">
      <alignment horizontal="center" vertical="center" wrapText="1"/>
    </xf>
    <xf numFmtId="0" fontId="0" fillId="0" borderId="12" xfId="0" applyBorder="1" applyAlignment="1">
      <alignment horizontal="center" wrapText="1"/>
    </xf>
    <xf numFmtId="0" fontId="1" fillId="6" borderId="20" xfId="0" applyFont="1" applyFill="1" applyBorder="1" applyAlignment="1">
      <alignment horizontal="centerContinuous"/>
    </xf>
    <xf numFmtId="0" fontId="1" fillId="6" borderId="15" xfId="0" applyFont="1" applyFill="1" applyBorder="1" applyAlignment="1">
      <alignment horizontal="centerContinuous"/>
    </xf>
    <xf numFmtId="0" fontId="0" fillId="0" borderId="0" xfId="0" applyBorder="1" applyAlignment="1">
      <alignment horizontal="left"/>
    </xf>
    <xf numFmtId="165" fontId="0" fillId="0" borderId="0" xfId="0" applyNumberFormat="1" applyBorder="1" applyAlignment="1">
      <alignment horizontal="right"/>
    </xf>
    <xf numFmtId="165" fontId="0" fillId="0" borderId="0" xfId="0" applyNumberFormat="1" applyBorder="1" applyAlignment="1">
      <alignment horizontal="center"/>
    </xf>
    <xf numFmtId="0" fontId="1" fillId="10" borderId="1" xfId="0" applyFont="1" applyFill="1" applyAlignment="1">
      <alignment horizontal="center"/>
    </xf>
    <xf numFmtId="0" fontId="0" fillId="7" borderId="1" xfId="0" applyFill="1"/>
    <xf numFmtId="0" fontId="1" fillId="10" borderId="1" xfId="0" applyFont="1" applyFill="1" applyAlignment="1">
      <alignment horizontal="center" vertical="center"/>
    </xf>
    <xf numFmtId="0" fontId="0" fillId="0" borderId="1" xfId="0" applyAlignment="1">
      <alignment horizontal="left"/>
    </xf>
    <xf numFmtId="2" fontId="0" fillId="0" borderId="1" xfId="0" applyNumberFormat="1" applyAlignment="1">
      <alignment horizontal="center"/>
    </xf>
    <xf numFmtId="0" fontId="0" fillId="0" borderId="26" xfId="0" applyBorder="1"/>
    <xf numFmtId="0" fontId="0" fillId="7" borderId="25" xfId="0" applyFill="1" applyBorder="1"/>
    <xf numFmtId="0" fontId="0" fillId="7" borderId="23" xfId="0" applyFill="1" applyBorder="1"/>
    <xf numFmtId="0" fontId="0" fillId="7" borderId="29" xfId="0" applyFill="1" applyBorder="1"/>
    <xf numFmtId="0" fontId="0" fillId="7" borderId="21" xfId="0" applyFill="1" applyBorder="1"/>
    <xf numFmtId="0" fontId="0" fillId="7" borderId="32" xfId="0" applyFill="1" applyBorder="1"/>
    <xf numFmtId="0" fontId="0" fillId="7" borderId="28" xfId="0" applyFill="1" applyBorder="1"/>
    <xf numFmtId="0" fontId="0" fillId="7" borderId="33" xfId="0" applyFill="1" applyBorder="1"/>
    <xf numFmtId="2" fontId="0" fillId="7" borderId="21" xfId="0" applyNumberFormat="1" applyFill="1" applyBorder="1" applyAlignment="1">
      <alignment horizontal="right"/>
    </xf>
    <xf numFmtId="0" fontId="0" fillId="16" borderId="33" xfId="0" applyFill="1" applyBorder="1"/>
    <xf numFmtId="0" fontId="0" fillId="0" borderId="32" xfId="0" applyBorder="1"/>
    <xf numFmtId="0" fontId="0" fillId="0" borderId="22" xfId="0" applyBorder="1"/>
    <xf numFmtId="0" fontId="0" fillId="0" borderId="35" xfId="0" applyBorder="1" applyAlignment="1">
      <alignment horizontal="center" vertical="center"/>
    </xf>
    <xf numFmtId="0" fontId="0" fillId="0" borderId="21" xfId="0" applyBorder="1" applyAlignment="1">
      <alignment horizontal="center" vertical="top"/>
    </xf>
    <xf numFmtId="0" fontId="0" fillId="16" borderId="32" xfId="0" applyFill="1" applyBorder="1"/>
    <xf numFmtId="0" fontId="0" fillId="16" borderId="21" xfId="0" applyFill="1" applyBorder="1" applyAlignment="1">
      <alignment horizontal="center" vertical="center"/>
    </xf>
    <xf numFmtId="0" fontId="0" fillId="16" borderId="35" xfId="0" applyFill="1" applyBorder="1" applyAlignment="1">
      <alignment horizontal="center" vertical="center"/>
    </xf>
    <xf numFmtId="0" fontId="0" fillId="0" borderId="33" xfId="0" applyBorder="1" applyAlignment="1">
      <alignment horizontal="center"/>
    </xf>
    <xf numFmtId="0" fontId="0" fillId="0" borderId="25" xfId="0" applyBorder="1" applyAlignment="1">
      <alignment horizontal="center"/>
    </xf>
    <xf numFmtId="0" fontId="0" fillId="0" borderId="32" xfId="0" applyBorder="1" applyAlignment="1">
      <alignment horizontal="center"/>
    </xf>
    <xf numFmtId="0" fontId="0" fillId="8" borderId="21" xfId="0" applyFill="1" applyBorder="1" applyAlignment="1">
      <alignment horizontal="center"/>
    </xf>
    <xf numFmtId="0" fontId="0" fillId="12" borderId="21" xfId="0" applyFill="1" applyBorder="1" applyAlignment="1">
      <alignment horizontal="center" vertical="center"/>
    </xf>
    <xf numFmtId="0" fontId="1" fillId="12" borderId="21" xfId="0" applyFont="1" applyFill="1" applyBorder="1" applyAlignment="1">
      <alignment horizontal="center" vertical="center"/>
    </xf>
    <xf numFmtId="0" fontId="0" fillId="7" borderId="22" xfId="0" applyFill="1" applyBorder="1"/>
    <xf numFmtId="0" fontId="0" fillId="0" borderId="27" xfId="0" applyBorder="1" applyAlignment="1">
      <alignment horizontal="center" vertical="top"/>
    </xf>
    <xf numFmtId="0" fontId="0" fillId="0" borderId="29" xfId="0" applyBorder="1" applyAlignment="1">
      <alignment horizontal="center" vertical="top" wrapText="1"/>
    </xf>
    <xf numFmtId="0" fontId="0" fillId="16" borderId="21" xfId="0" applyFill="1" applyBorder="1"/>
    <xf numFmtId="0" fontId="0" fillId="0" borderId="1" xfId="0" applyAlignment="1">
      <alignment horizontal="center"/>
    </xf>
    <xf numFmtId="0" fontId="0" fillId="0" borderId="1" xfId="0" applyAlignment="1">
      <alignment horizontal="center" vertical="center"/>
    </xf>
    <xf numFmtId="0" fontId="0" fillId="12" borderId="1" xfId="0" applyFill="1" applyAlignment="1">
      <alignment horizontal="center" vertical="center"/>
    </xf>
    <xf numFmtId="0" fontId="0" fillId="0" borderId="21" xfId="0" applyBorder="1" applyAlignment="1">
      <alignment horizontal="center"/>
    </xf>
    <xf numFmtId="0" fontId="0" fillId="0" borderId="21" xfId="0" applyBorder="1" applyAlignment="1">
      <alignment horizontal="center" vertical="center"/>
    </xf>
    <xf numFmtId="0" fontId="0" fillId="0" borderId="1" xfId="0"/>
    <xf numFmtId="0" fontId="0" fillId="0" borderId="1" xfId="0" applyAlignment="1">
      <alignment horizontal="center" vertical="top"/>
    </xf>
    <xf numFmtId="0" fontId="0" fillId="0" borderId="21" xfId="0" applyBorder="1"/>
    <xf numFmtId="43" fontId="0" fillId="0" borderId="1" xfId="3" applyFont="1" applyAlignment="1">
      <alignment horizontal="right"/>
    </xf>
    <xf numFmtId="43" fontId="0" fillId="0" borderId="22" xfId="3" applyFont="1" applyBorder="1" applyAlignment="1">
      <alignment horizontal="right"/>
    </xf>
    <xf numFmtId="43" fontId="0" fillId="16" borderId="23" xfId="3" applyFont="1" applyFill="1" applyBorder="1" applyAlignment="1">
      <alignment horizontal="right"/>
    </xf>
    <xf numFmtId="43" fontId="0" fillId="7" borderId="1" xfId="3" applyFont="1" applyFill="1" applyAlignment="1">
      <alignment horizontal="right"/>
    </xf>
    <xf numFmtId="43" fontId="0" fillId="7" borderId="27" xfId="3" applyFont="1" applyFill="1" applyBorder="1" applyAlignment="1">
      <alignment horizontal="right"/>
    </xf>
    <xf numFmtId="43" fontId="0" fillId="7" borderId="25" xfId="3" applyFont="1" applyFill="1" applyBorder="1" applyAlignment="1">
      <alignment horizontal="right"/>
    </xf>
    <xf numFmtId="43" fontId="0" fillId="7" borderId="26" xfId="3" applyFont="1" applyFill="1" applyBorder="1" applyAlignment="1">
      <alignment horizontal="right"/>
    </xf>
    <xf numFmtId="43" fontId="0" fillId="14" borderId="1" xfId="3" applyFont="1" applyFill="1" applyAlignment="1">
      <alignment horizontal="right"/>
    </xf>
    <xf numFmtId="43" fontId="0" fillId="14" borderId="29" xfId="3" applyFont="1" applyFill="1" applyBorder="1" applyAlignment="1">
      <alignment horizontal="right"/>
    </xf>
    <xf numFmtId="43" fontId="0" fillId="14" borderId="27" xfId="3" applyFont="1" applyFill="1" applyBorder="1" applyAlignment="1">
      <alignment horizontal="right"/>
    </xf>
    <xf numFmtId="43" fontId="0" fillId="14" borderId="31" xfId="0" applyNumberFormat="1" applyFill="1" applyBorder="1"/>
    <xf numFmtId="43" fontId="0" fillId="14" borderId="1" xfId="0" applyNumberFormat="1" applyFill="1"/>
    <xf numFmtId="43" fontId="0" fillId="0" borderId="34" xfId="3" applyFont="1" applyBorder="1" applyAlignment="1">
      <alignment horizontal="right"/>
    </xf>
    <xf numFmtId="43" fontId="0" fillId="0" borderId="24" xfId="3" applyFont="1" applyBorder="1" applyAlignment="1">
      <alignment horizontal="right"/>
    </xf>
    <xf numFmtId="43" fontId="0" fillId="14" borderId="21" xfId="3" applyFont="1" applyFill="1" applyBorder="1"/>
    <xf numFmtId="43" fontId="0" fillId="14" borderId="34" xfId="3" applyFont="1" applyFill="1" applyBorder="1"/>
    <xf numFmtId="43" fontId="0" fillId="14" borderId="1" xfId="3" applyFont="1" applyFill="1"/>
    <xf numFmtId="43" fontId="0" fillId="0" borderId="21" xfId="3" applyFont="1" applyBorder="1" applyAlignment="1">
      <alignment horizontal="right"/>
    </xf>
    <xf numFmtId="43" fontId="0" fillId="14" borderId="28" xfId="3" applyFont="1" applyFill="1" applyBorder="1" applyAlignment="1">
      <alignment horizontal="right"/>
    </xf>
    <xf numFmtId="43" fontId="0" fillId="14" borderId="33" xfId="3" applyFont="1" applyFill="1" applyBorder="1" applyAlignment="1">
      <alignment horizontal="right"/>
    </xf>
    <xf numFmtId="43" fontId="0" fillId="14" borderId="32" xfId="3" applyFont="1" applyFill="1" applyBorder="1" applyAlignment="1">
      <alignment horizontal="right"/>
    </xf>
    <xf numFmtId="43" fontId="0" fillId="14" borderId="31" xfId="3" applyFont="1" applyFill="1" applyBorder="1" applyAlignment="1">
      <alignment horizontal="right"/>
    </xf>
    <xf numFmtId="43" fontId="0" fillId="14" borderId="34" xfId="3" applyFont="1" applyFill="1" applyBorder="1" applyAlignment="1">
      <alignment horizontal="right"/>
    </xf>
    <xf numFmtId="43" fontId="0" fillId="16" borderId="29" xfId="3" applyFont="1" applyFill="1" applyBorder="1" applyAlignment="1">
      <alignment horizontal="center"/>
    </xf>
    <xf numFmtId="43" fontId="0" fillId="16" borderId="28" xfId="3" applyFont="1" applyFill="1" applyBorder="1" applyAlignment="1">
      <alignment horizontal="center"/>
    </xf>
    <xf numFmtId="43" fontId="0" fillId="16" borderId="32" xfId="3" applyFont="1" applyFill="1" applyBorder="1" applyAlignment="1">
      <alignment horizontal="right"/>
    </xf>
    <xf numFmtId="43" fontId="0" fillId="16" borderId="33" xfId="3" applyFont="1" applyFill="1" applyBorder="1" applyAlignment="1">
      <alignment horizontal="right"/>
    </xf>
    <xf numFmtId="43" fontId="0" fillId="16" borderId="29" xfId="3" applyFont="1" applyFill="1" applyBorder="1" applyAlignment="1">
      <alignment horizontal="right"/>
    </xf>
    <xf numFmtId="43" fontId="0" fillId="16" borderId="28" xfId="3" applyFont="1" applyFill="1" applyBorder="1" applyAlignment="1">
      <alignment horizontal="right"/>
    </xf>
    <xf numFmtId="43" fontId="0" fillId="0" borderId="29" xfId="3" applyFont="1" applyBorder="1" applyAlignment="1">
      <alignment horizontal="right"/>
    </xf>
    <xf numFmtId="43" fontId="0" fillId="0" borderId="25" xfId="3" applyFont="1" applyBorder="1" applyAlignment="1">
      <alignment horizontal="right"/>
    </xf>
    <xf numFmtId="43" fontId="0" fillId="0" borderId="32" xfId="3" applyFont="1" applyBorder="1" applyAlignment="1">
      <alignment horizontal="right"/>
    </xf>
    <xf numFmtId="43" fontId="0" fillId="0" borderId="33" xfId="3" applyFont="1" applyBorder="1" applyAlignment="1">
      <alignment horizontal="right"/>
    </xf>
    <xf numFmtId="43" fontId="0" fillId="0" borderId="35" xfId="3" applyFont="1" applyBorder="1" applyAlignment="1">
      <alignment horizontal="right"/>
    </xf>
    <xf numFmtId="44" fontId="0" fillId="0" borderId="1" xfId="3" applyNumberFormat="1" applyFont="1" applyAlignment="1">
      <alignment horizontal="right"/>
    </xf>
    <xf numFmtId="44" fontId="0" fillId="0" borderId="21" xfId="3" applyNumberFormat="1" applyFont="1" applyBorder="1" applyAlignment="1">
      <alignment horizontal="right"/>
    </xf>
    <xf numFmtId="43" fontId="0" fillId="16" borderId="21" xfId="3" applyFont="1" applyFill="1" applyBorder="1"/>
    <xf numFmtId="44" fontId="0" fillId="7" borderId="35" xfId="0" applyNumberFormat="1" applyFill="1" applyBorder="1" applyAlignment="1">
      <alignment horizontal="right"/>
    </xf>
    <xf numFmtId="43" fontId="0" fillId="16" borderId="21" xfId="3" applyFont="1" applyFill="1" applyBorder="1" applyAlignment="1">
      <alignment horizontal="right"/>
    </xf>
    <xf numFmtId="44" fontId="0" fillId="7" borderId="33" xfId="0" applyNumberFormat="1" applyFill="1" applyBorder="1" applyAlignment="1">
      <alignment horizontal="right"/>
    </xf>
    <xf numFmtId="44" fontId="0" fillId="16" borderId="32" xfId="0" applyNumberFormat="1" applyFill="1" applyBorder="1" applyAlignment="1">
      <alignment horizontal="right"/>
    </xf>
    <xf numFmtId="44" fontId="0" fillId="0" borderId="21" xfId="0" applyNumberFormat="1" applyBorder="1" applyAlignment="1">
      <alignment horizontal="right"/>
    </xf>
    <xf numFmtId="43" fontId="0" fillId="16" borderId="32" xfId="3" applyFont="1" applyFill="1" applyBorder="1"/>
    <xf numFmtId="43" fontId="0" fillId="14" borderId="21" xfId="3" applyFont="1" applyFill="1" applyBorder="1" applyAlignment="1">
      <alignment horizontal="right"/>
    </xf>
    <xf numFmtId="43" fontId="0" fillId="14" borderId="35" xfId="3" applyFont="1" applyFill="1" applyBorder="1" applyAlignment="1">
      <alignment horizontal="right"/>
    </xf>
    <xf numFmtId="43" fontId="0" fillId="16" borderId="35" xfId="3" applyFont="1" applyFill="1" applyBorder="1" applyAlignment="1">
      <alignment horizontal="right"/>
    </xf>
    <xf numFmtId="43" fontId="0" fillId="16" borderId="34" xfId="3" applyFont="1" applyFill="1" applyBorder="1" applyAlignment="1">
      <alignment horizontal="right"/>
    </xf>
    <xf numFmtId="43" fontId="0" fillId="16" borderId="31" xfId="3" applyFont="1" applyFill="1" applyBorder="1" applyAlignment="1">
      <alignment horizontal="right"/>
    </xf>
    <xf numFmtId="43" fontId="0" fillId="16" borderId="33" xfId="0" applyNumberFormat="1" applyFill="1" applyBorder="1" applyAlignment="1">
      <alignment horizontal="center"/>
    </xf>
    <xf numFmtId="43" fontId="0" fillId="16" borderId="32" xfId="0" applyNumberFormat="1" applyFill="1" applyBorder="1" applyAlignment="1">
      <alignment horizontal="center"/>
    </xf>
    <xf numFmtId="43" fontId="0" fillId="16" borderId="33" xfId="3" applyFont="1" applyFill="1" applyBorder="1"/>
    <xf numFmtId="43" fontId="0" fillId="7" borderId="32" xfId="3" applyFont="1" applyFill="1" applyBorder="1"/>
    <xf numFmtId="43" fontId="0" fillId="7" borderId="33" xfId="3" applyFont="1" applyFill="1" applyBorder="1"/>
    <xf numFmtId="43" fontId="0" fillId="16" borderId="21" xfId="0" applyNumberFormat="1" applyFill="1" applyBorder="1" applyAlignment="1">
      <alignment horizontal="center"/>
    </xf>
    <xf numFmtId="43" fontId="0" fillId="16" borderId="35" xfId="0" applyNumberFormat="1" applyFill="1" applyBorder="1" applyAlignment="1">
      <alignment horizontal="center"/>
    </xf>
    <xf numFmtId="43" fontId="0" fillId="16" borderId="35" xfId="3" applyFont="1" applyFill="1" applyBorder="1"/>
    <xf numFmtId="43" fontId="0" fillId="7" borderId="22" xfId="3" applyFont="1" applyFill="1" applyBorder="1" applyAlignment="1">
      <alignment horizontal="right"/>
    </xf>
    <xf numFmtId="43" fontId="0" fillId="7" borderId="35" xfId="3" applyFont="1" applyFill="1" applyBorder="1" applyAlignment="1">
      <alignment horizontal="right"/>
    </xf>
    <xf numFmtId="43" fontId="0" fillId="7" borderId="21" xfId="3" applyFont="1" applyFill="1" applyBorder="1" applyAlignment="1">
      <alignment horizontal="right"/>
    </xf>
    <xf numFmtId="43" fontId="0" fillId="7" borderId="33" xfId="3" applyFont="1" applyFill="1" applyBorder="1" applyAlignment="1">
      <alignment horizontal="right"/>
    </xf>
    <xf numFmtId="43" fontId="0" fillId="7" borderId="32" xfId="3" applyFont="1" applyFill="1" applyBorder="1" applyAlignment="1">
      <alignment horizontal="right"/>
    </xf>
    <xf numFmtId="43" fontId="0" fillId="7" borderId="29" xfId="3" applyFont="1" applyFill="1" applyBorder="1" applyAlignment="1">
      <alignment horizontal="right"/>
    </xf>
    <xf numFmtId="43" fontId="0" fillId="7" borderId="28" xfId="3" applyFont="1" applyFill="1" applyBorder="1" applyAlignment="1">
      <alignment horizontal="right"/>
    </xf>
    <xf numFmtId="0" fontId="5" fillId="0" borderId="0" xfId="0" applyFont="1" applyBorder="1" applyAlignment="1">
      <alignment horizontal="center"/>
    </xf>
    <xf numFmtId="0" fontId="5" fillId="0" borderId="0" xfId="0" applyFont="1" applyBorder="1"/>
    <xf numFmtId="17" fontId="5" fillId="0" borderId="0" xfId="0" applyNumberFormat="1" applyFont="1" applyBorder="1" applyAlignment="1">
      <alignment horizontal="center"/>
    </xf>
    <xf numFmtId="4" fontId="5" fillId="0" borderId="0" xfId="0" applyNumberFormat="1" applyFont="1" applyBorder="1" applyAlignment="1">
      <alignment horizontal="right"/>
    </xf>
    <xf numFmtId="0" fontId="6" fillId="0" borderId="0" xfId="0" applyFont="1" applyBorder="1" applyAlignment="1">
      <alignment horizontal="center" vertical="center" wrapText="1"/>
    </xf>
    <xf numFmtId="0" fontId="4" fillId="0" borderId="0" xfId="0" applyFont="1" applyBorder="1"/>
    <xf numFmtId="0" fontId="1" fillId="0" borderId="1" xfId="0" applyFont="1" applyAlignment="1">
      <alignment horizontal="center"/>
    </xf>
    <xf numFmtId="0" fontId="0" fillId="0" borderId="1" xfId="0"/>
    <xf numFmtId="43" fontId="0" fillId="0" borderId="1" xfId="3" applyFont="1" applyAlignment="1">
      <alignment horizontal="right"/>
    </xf>
    <xf numFmtId="0" fontId="0" fillId="11" borderId="1" xfId="0" applyFill="1" applyAlignment="1">
      <alignment horizontal="left" wrapText="1" indent="1"/>
    </xf>
    <xf numFmtId="0" fontId="0" fillId="0" borderId="21" xfId="0" applyBorder="1"/>
    <xf numFmtId="0" fontId="0" fillId="11" borderId="26" xfId="0" applyFill="1" applyBorder="1" applyAlignment="1">
      <alignment horizontal="left" indent="1"/>
    </xf>
    <xf numFmtId="43" fontId="0" fillId="15" borderId="1" xfId="3" applyFont="1" applyFill="1" applyAlignment="1">
      <alignment horizontal="right" indent="1"/>
    </xf>
    <xf numFmtId="0" fontId="0" fillId="0" borderId="1" xfId="0" applyAlignment="1">
      <alignment horizontal="center"/>
    </xf>
    <xf numFmtId="0" fontId="0" fillId="0" borderId="26" xfId="0" applyBorder="1" applyAlignment="1">
      <alignment horizontal="center"/>
    </xf>
    <xf numFmtId="0" fontId="1" fillId="2" borderId="1" xfId="0" applyFont="1" applyFill="1" applyAlignment="1">
      <alignment horizontal="center" wrapText="1"/>
    </xf>
    <xf numFmtId="0" fontId="0" fillId="9" borderId="1" xfId="0" applyFill="1" applyAlignment="1">
      <alignment horizontal="left" wrapText="1" indent="1"/>
    </xf>
    <xf numFmtId="0" fontId="0" fillId="0" borderId="1" xfId="0" applyAlignment="1">
      <alignment horizontal="center" vertical="center"/>
    </xf>
    <xf numFmtId="0" fontId="0" fillId="9" borderId="1" xfId="0" applyFill="1" applyAlignment="1">
      <alignment horizontal="left" indent="1"/>
    </xf>
    <xf numFmtId="0" fontId="0" fillId="11" borderId="1" xfId="0" applyFill="1" applyAlignment="1">
      <alignment horizontal="left" indent="1"/>
    </xf>
    <xf numFmtId="0" fontId="1" fillId="2" borderId="1" xfId="0" applyFont="1" applyFill="1" applyAlignment="1">
      <alignment horizontal="left" wrapText="1"/>
    </xf>
    <xf numFmtId="0" fontId="0" fillId="0" borderId="1" xfId="0" applyAlignment="1">
      <alignment horizontal="center" vertical="top"/>
    </xf>
    <xf numFmtId="0" fontId="1" fillId="2" borderId="1" xfId="0" applyFont="1" applyFill="1" applyAlignment="1">
      <alignment horizontal="center"/>
    </xf>
    <xf numFmtId="0" fontId="0" fillId="12" borderId="1" xfId="0" applyFill="1"/>
    <xf numFmtId="43" fontId="0" fillId="0" borderId="24" xfId="3" applyFont="1" applyBorder="1" applyAlignment="1">
      <alignment horizontal="right"/>
    </xf>
    <xf numFmtId="0" fontId="0" fillId="11" borderId="30" xfId="0" applyFill="1" applyBorder="1" applyAlignment="1">
      <alignment horizontal="left" vertical="center" indent="1"/>
    </xf>
    <xf numFmtId="0" fontId="0" fillId="11" borderId="26" xfId="0" applyFill="1" applyBorder="1" applyAlignment="1">
      <alignment horizontal="left" vertical="center" indent="1"/>
    </xf>
    <xf numFmtId="0" fontId="0" fillId="0" borderId="30" xfId="0" applyBorder="1" applyAlignment="1">
      <alignment horizontal="center"/>
    </xf>
    <xf numFmtId="0" fontId="0" fillId="0" borderId="24" xfId="0" applyBorder="1" applyAlignment="1">
      <alignment horizontal="center"/>
    </xf>
    <xf numFmtId="43" fontId="0" fillId="15" borderId="30" xfId="3" applyFont="1" applyFill="1" applyBorder="1" applyAlignment="1">
      <alignment horizontal="right" indent="1"/>
    </xf>
    <xf numFmtId="43" fontId="0" fillId="16" borderId="23" xfId="3" applyFont="1" applyFill="1" applyBorder="1" applyAlignment="1">
      <alignment horizontal="right" indent="1"/>
    </xf>
    <xf numFmtId="0" fontId="0" fillId="11" borderId="1" xfId="0" applyFill="1" applyAlignment="1">
      <alignment horizontal="left" vertical="center" indent="1"/>
    </xf>
    <xf numFmtId="0" fontId="0" fillId="12" borderId="31" xfId="0" applyFill="1" applyBorder="1"/>
    <xf numFmtId="0" fontId="0" fillId="11" borderId="26" xfId="0" applyFill="1" applyBorder="1" applyAlignment="1">
      <alignment horizontal="left" vertical="top" wrapText="1" indent="1"/>
    </xf>
    <xf numFmtId="0" fontId="0" fillId="11" borderId="23" xfId="0" applyFill="1" applyBorder="1" applyAlignment="1">
      <alignment horizontal="left" indent="1"/>
    </xf>
    <xf numFmtId="0" fontId="0" fillId="13" borderId="1" xfId="0" applyFill="1" applyAlignment="1">
      <alignment horizontal="left" indent="1"/>
    </xf>
    <xf numFmtId="0" fontId="1" fillId="2" borderId="1" xfId="0" applyFont="1" applyFill="1" applyAlignment="1">
      <alignment horizontal="center" vertical="center"/>
    </xf>
    <xf numFmtId="0" fontId="0" fillId="11" borderId="27" xfId="0" applyFill="1" applyBorder="1" applyAlignment="1">
      <alignment horizontal="left" indent="1"/>
    </xf>
    <xf numFmtId="0" fontId="0" fillId="11" borderId="26" xfId="0" applyFill="1" applyBorder="1" applyAlignment="1">
      <alignment horizontal="left" wrapText="1" indent="1"/>
    </xf>
    <xf numFmtId="0" fontId="0" fillId="13" borderId="26" xfId="0" applyFill="1" applyBorder="1" applyAlignment="1">
      <alignment horizontal="left" wrapText="1" indent="1"/>
    </xf>
    <xf numFmtId="0" fontId="0" fillId="11" borderId="1" xfId="0" applyFill="1" applyAlignment="1">
      <alignment horizontal="left" vertical="top" wrapText="1" indent="1"/>
    </xf>
    <xf numFmtId="0" fontId="0" fillId="12" borderId="1" xfId="0" applyFill="1" applyAlignment="1">
      <alignment horizontal="center" vertical="center"/>
    </xf>
    <xf numFmtId="43" fontId="0" fillId="14" borderId="24" xfId="3" applyFont="1" applyFill="1" applyBorder="1" applyAlignment="1">
      <alignment horizontal="right"/>
    </xf>
    <xf numFmtId="43" fontId="0" fillId="14" borderId="22" xfId="3" applyFont="1" applyFill="1" applyBorder="1" applyAlignment="1">
      <alignment horizontal="right"/>
    </xf>
    <xf numFmtId="43" fontId="0" fillId="14" borderId="25" xfId="3" applyFont="1" applyFill="1" applyBorder="1" applyAlignment="1">
      <alignment horizontal="right"/>
    </xf>
    <xf numFmtId="0" fontId="0" fillId="13" borderId="1" xfId="0" applyFill="1" applyAlignment="1">
      <alignment horizontal="left" wrapText="1" indent="1"/>
    </xf>
    <xf numFmtId="43" fontId="0" fillId="14" borderId="1" xfId="3" applyFont="1" applyFill="1" applyAlignment="1">
      <alignment horizontal="right"/>
    </xf>
    <xf numFmtId="0" fontId="0" fillId="11" borderId="1" xfId="0" applyFill="1" applyAlignment="1">
      <alignment horizontal="left" vertical="center" wrapText="1" indent="1"/>
    </xf>
    <xf numFmtId="0" fontId="0" fillId="12" borderId="1" xfId="0" applyFill="1" applyAlignment="1">
      <alignment horizontal="center"/>
    </xf>
    <xf numFmtId="43" fontId="0" fillId="14" borderId="24" xfId="0" applyNumberFormat="1" applyFill="1" applyBorder="1"/>
  </cellXfs>
  <cellStyles count="4">
    <cellStyle name="Comma" xfId="3" builtinId="3"/>
    <cellStyle name="Hyperlink" xfId="1" builtinId="8"/>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stzen.in/pdfs/consolidated-report/GSTZen-GSTR1-vs-2A-vs-3B-Default-Template-v0.0.5.xlsx" TargetMode="External"/><Relationship Id="rId7" Type="http://schemas.openxmlformats.org/officeDocument/2006/relationships/hyperlink" Target="https://www.gstzen.in/pdfs/consolidated-report/GSTZen-GSTR1-vs-2A-vs-3B-Default-Template-v0.0.1.xlsx" TargetMode="External"/><Relationship Id="rId2" Type="http://schemas.openxmlformats.org/officeDocument/2006/relationships/hyperlink" Target="https://www.gstzen.in/pdfs/consolidated-report/GSTZen-GSTR1-vs-2A-vs-3B-Default-Template-v0.0.6.xlsx" TargetMode="External"/><Relationship Id="rId1" Type="http://schemas.openxmlformats.org/officeDocument/2006/relationships/hyperlink" Target="https://www.gstzen.in/pdfs/consolidated-report/GSTZen-GSTR1-vs-2A-vs-3B-Default-Template-v0.0.6.1.xlsx" TargetMode="External"/><Relationship Id="rId6" Type="http://schemas.openxmlformats.org/officeDocument/2006/relationships/hyperlink" Target="https://www.gstzen.in/pdfs/consolidated-report/GSTZen-GSTR1-vs-2A-vs-3B-Default-Template-v0.0.2.xlsx" TargetMode="External"/><Relationship Id="rId5" Type="http://schemas.openxmlformats.org/officeDocument/2006/relationships/hyperlink" Target="https://www.gstzen.in/pdfs/consolidated-report/GSTZen-GSTR1-vs-2A-vs-3B-Default-Template-v0.0.3.xlsx" TargetMode="External"/><Relationship Id="rId4" Type="http://schemas.openxmlformats.org/officeDocument/2006/relationships/hyperlink" Target="https://www.gstzen.in/pdfs/consolidated-report/GSTZen-GSTR1-vs-2A-vs-3B-Default-Template-v0.0.4.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2"/>
  <sheetViews>
    <sheetView workbookViewId="0"/>
  </sheetViews>
  <sheetFormatPr defaultRowHeight="14.5" x14ac:dyDescent="0.35"/>
  <cols>
    <col min="1" max="1" width="80.7265625" style="41" customWidth="1"/>
    <col min="3" max="3" width="18" style="41" bestFit="1" customWidth="1"/>
  </cols>
  <sheetData>
    <row r="1" spans="1:4" x14ac:dyDescent="0.35">
      <c r="A1" s="10" t="s">
        <v>0</v>
      </c>
    </row>
    <row r="2" spans="1:4" ht="180" customHeight="1" x14ac:dyDescent="0.35">
      <c r="A2" s="11" t="s">
        <v>1</v>
      </c>
    </row>
    <row r="4" spans="1:4" x14ac:dyDescent="0.35">
      <c r="A4" s="38" t="s">
        <v>2</v>
      </c>
      <c r="B4" s="38"/>
      <c r="C4" s="38"/>
    </row>
    <row r="5" spans="1:4" x14ac:dyDescent="0.35">
      <c r="A5" s="10" t="s">
        <v>3</v>
      </c>
      <c r="B5" s="10" t="s">
        <v>4</v>
      </c>
      <c r="C5" s="10" t="s">
        <v>5</v>
      </c>
      <c r="D5" s="10" t="s">
        <v>6</v>
      </c>
    </row>
    <row r="6" spans="1:4" x14ac:dyDescent="0.35">
      <c r="A6" s="53" t="s">
        <v>7</v>
      </c>
      <c r="B6" s="44" t="s">
        <v>8</v>
      </c>
      <c r="C6" s="55">
        <v>43419</v>
      </c>
      <c r="D6" s="40" t="s">
        <v>9</v>
      </c>
    </row>
    <row r="7" spans="1:4" x14ac:dyDescent="0.35">
      <c r="A7" s="53" t="s">
        <v>10</v>
      </c>
      <c r="B7" s="44" t="s">
        <v>11</v>
      </c>
      <c r="C7" s="55">
        <v>43416</v>
      </c>
      <c r="D7" s="40" t="s">
        <v>9</v>
      </c>
    </row>
    <row r="8" spans="1:4" x14ac:dyDescent="0.35">
      <c r="A8" s="53" t="s">
        <v>12</v>
      </c>
      <c r="B8" s="44" t="s">
        <v>13</v>
      </c>
      <c r="C8" s="54">
        <v>43410</v>
      </c>
      <c r="D8" s="40" t="s">
        <v>9</v>
      </c>
    </row>
    <row r="9" spans="1:4" x14ac:dyDescent="0.35">
      <c r="A9" t="s">
        <v>14</v>
      </c>
      <c r="B9" s="44" t="s">
        <v>15</v>
      </c>
      <c r="C9" s="43">
        <v>43399</v>
      </c>
      <c r="D9" s="40" t="s">
        <v>9</v>
      </c>
    </row>
    <row r="10" spans="1:4" x14ac:dyDescent="0.35">
      <c r="A10" t="s">
        <v>16</v>
      </c>
      <c r="B10" s="44" t="s">
        <v>17</v>
      </c>
      <c r="C10" s="42">
        <v>43378</v>
      </c>
      <c r="D10" s="40" t="s">
        <v>9</v>
      </c>
    </row>
    <row r="11" spans="1:4" ht="60" customHeight="1" x14ac:dyDescent="0.35">
      <c r="A11" s="37" t="s">
        <v>18</v>
      </c>
      <c r="B11" s="45" t="s">
        <v>19</v>
      </c>
      <c r="C11" s="39">
        <v>43361</v>
      </c>
      <c r="D11" s="40" t="s">
        <v>9</v>
      </c>
    </row>
    <row r="12" spans="1:4" x14ac:dyDescent="0.35">
      <c r="A12" t="s">
        <v>20</v>
      </c>
      <c r="B12" s="45" t="s">
        <v>21</v>
      </c>
      <c r="C12" s="39">
        <v>43361</v>
      </c>
      <c r="D12" s="40" t="s">
        <v>9</v>
      </c>
    </row>
  </sheetData>
  <hyperlinks>
    <hyperlink ref="D6" r:id="rId1" xr:uid="{00000000-0004-0000-0000-000000000000}"/>
    <hyperlink ref="D7" r:id="rId2" xr:uid="{00000000-0004-0000-0000-000001000000}"/>
    <hyperlink ref="D8" r:id="rId3" xr:uid="{00000000-0004-0000-0000-000002000000}"/>
    <hyperlink ref="D9" r:id="rId4" xr:uid="{00000000-0004-0000-0000-000003000000}"/>
    <hyperlink ref="D10" r:id="rId5" xr:uid="{00000000-0004-0000-0000-000004000000}"/>
    <hyperlink ref="D11" r:id="rId6" xr:uid="{00000000-0004-0000-0000-000005000000}"/>
    <hyperlink ref="D12" r:id="rId7" xr:uid="{00000000-0004-0000-0000-000006000000}"/>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3"/>
  <sheetViews>
    <sheetView zoomScaleNormal="100" workbookViewId="0">
      <pane ySplit="1" topLeftCell="A2" activePane="bottomLeft" state="frozen"/>
      <selection pane="bottomLeft" activeCell="A2" sqref="A2"/>
    </sheetView>
  </sheetViews>
  <sheetFormatPr defaultRowHeight="14.5" x14ac:dyDescent="0.35"/>
  <cols>
    <col min="1" max="1" width="16.7265625" style="41" customWidth="1"/>
    <col min="2" max="14" width="12.7265625" style="41" customWidth="1"/>
  </cols>
  <sheetData>
    <row r="1" spans="1:14" ht="15.75" customHeight="1" thickBot="1" x14ac:dyDescent="0.4">
      <c r="A1" s="1" t="s">
        <v>3</v>
      </c>
      <c r="B1" s="2">
        <f>'Raw Data Consolidated'!B11</f>
        <v>42826</v>
      </c>
      <c r="C1" s="2">
        <f>'Raw Data Consolidated'!C11</f>
        <v>42856</v>
      </c>
      <c r="D1" s="2">
        <f>'Raw Data Consolidated'!D11</f>
        <v>42887</v>
      </c>
      <c r="E1" s="2">
        <f>'Raw Data Consolidated'!E11</f>
        <v>42917</v>
      </c>
      <c r="F1" s="2">
        <f>'Raw Data Consolidated'!F11</f>
        <v>42948</v>
      </c>
      <c r="G1" s="2">
        <f>'Raw Data Consolidated'!G11</f>
        <v>42979</v>
      </c>
      <c r="H1" s="2">
        <f>'Raw Data Consolidated'!H11</f>
        <v>43009</v>
      </c>
      <c r="I1" s="2">
        <f>'Raw Data Consolidated'!I11</f>
        <v>43040</v>
      </c>
      <c r="J1" s="2">
        <f>'Raw Data Consolidated'!J11</f>
        <v>43070</v>
      </c>
      <c r="K1" s="2">
        <f>'Raw Data Consolidated'!K11</f>
        <v>43101</v>
      </c>
      <c r="L1" s="2">
        <f>'Raw Data Consolidated'!L11</f>
        <v>43132</v>
      </c>
      <c r="M1" s="2">
        <f>'Raw Data Consolidated'!M11</f>
        <v>43160</v>
      </c>
      <c r="N1" s="1" t="s">
        <v>22</v>
      </c>
    </row>
    <row r="2" spans="1:14" ht="15.75" customHeight="1" thickBot="1" x14ac:dyDescent="0.4">
      <c r="A2" s="26" t="str">
        <f>LEFT('Raw Data Consolidated'!A12, FIND("|", 'Raw Data Consolidated'!A12)-1)</f>
        <v xml:space="preserve">B2B Invoices - 4A, 4B, 4C, 6B, 6C </v>
      </c>
      <c r="B2" s="27"/>
      <c r="C2" s="27"/>
      <c r="D2" s="27"/>
      <c r="E2" s="27"/>
      <c r="F2" s="27"/>
      <c r="G2" s="27"/>
      <c r="H2" s="27"/>
      <c r="I2" s="27"/>
      <c r="J2" s="27"/>
      <c r="K2" s="27"/>
      <c r="L2" s="27"/>
      <c r="M2" s="27"/>
      <c r="N2" s="23"/>
    </row>
    <row r="3" spans="1:14" x14ac:dyDescent="0.35">
      <c r="A3" s="32" t="str">
        <f>RIGHT('Raw Data Consolidated'!A12, LEN('Raw Data Consolidated'!A12) - FIND("|", 'Raw Data Consolidated'!A12) - 1)</f>
        <v>Taxable Value</v>
      </c>
      <c r="B3" s="31">
        <f>'Raw Data Consolidated'!B12</f>
        <v>0</v>
      </c>
      <c r="C3" s="31">
        <f>'Raw Data Consolidated'!C12</f>
        <v>0</v>
      </c>
      <c r="D3" s="31">
        <f>'Raw Data Consolidated'!D12</f>
        <v>0</v>
      </c>
      <c r="E3" s="31">
        <f>'Raw Data Consolidated'!E12</f>
        <v>1644478</v>
      </c>
      <c r="F3" s="31">
        <f>'Raw Data Consolidated'!F12</f>
        <v>1313436</v>
      </c>
      <c r="G3" s="31">
        <f>'Raw Data Consolidated'!G12</f>
        <v>806975</v>
      </c>
      <c r="H3" s="31">
        <f>'Raw Data Consolidated'!H12</f>
        <v>1011196</v>
      </c>
      <c r="I3" s="31">
        <f>'Raw Data Consolidated'!I12</f>
        <v>2905814</v>
      </c>
      <c r="J3" s="31">
        <f>'Raw Data Consolidated'!J12</f>
        <v>1286821</v>
      </c>
      <c r="K3" s="31">
        <f>'Raw Data Consolidated'!K12</f>
        <v>1531632</v>
      </c>
      <c r="L3" s="31">
        <f>'Raw Data Consolidated'!L12</f>
        <v>1591400</v>
      </c>
      <c r="M3" s="31">
        <f>'Raw Data Consolidated'!M12</f>
        <v>1308227</v>
      </c>
      <c r="N3" s="3">
        <f>SUM(B3:M3)</f>
        <v>13399979</v>
      </c>
    </row>
    <row r="4" spans="1:14" x14ac:dyDescent="0.35">
      <c r="A4" s="32" t="str">
        <f>RIGHT('Raw Data Consolidated'!A13, LEN('Raw Data Consolidated'!A13) - FIND("|", 'Raw Data Consolidated'!A13) - 1)</f>
        <v>IGST</v>
      </c>
      <c r="B4" s="31">
        <f>'Raw Data Consolidated'!B13</f>
        <v>0</v>
      </c>
      <c r="C4" s="31">
        <f>'Raw Data Consolidated'!C13</f>
        <v>0</v>
      </c>
      <c r="D4" s="31">
        <f>'Raw Data Consolidated'!D13</f>
        <v>0</v>
      </c>
      <c r="E4" s="31">
        <f>'Raw Data Consolidated'!E13</f>
        <v>9000</v>
      </c>
      <c r="F4" s="31">
        <f>'Raw Data Consolidated'!F13</f>
        <v>1980</v>
      </c>
      <c r="G4" s="31">
        <f>'Raw Data Consolidated'!G13</f>
        <v>39240</v>
      </c>
      <c r="H4" s="31">
        <f>'Raw Data Consolidated'!H13</f>
        <v>1800</v>
      </c>
      <c r="I4" s="31">
        <f>'Raw Data Consolidated'!I13</f>
        <v>23400</v>
      </c>
      <c r="J4" s="31">
        <f>'Raw Data Consolidated'!J13</f>
        <v>5850</v>
      </c>
      <c r="K4" s="31">
        <f>'Raw Data Consolidated'!K13</f>
        <v>5400</v>
      </c>
      <c r="L4" s="31">
        <f>'Raw Data Consolidated'!L13</f>
        <v>61200</v>
      </c>
      <c r="M4" s="31">
        <f>'Raw Data Consolidated'!M13</f>
        <v>10800</v>
      </c>
      <c r="N4" s="3">
        <f>SUM(B4:M4)</f>
        <v>158670</v>
      </c>
    </row>
    <row r="5" spans="1:14" x14ac:dyDescent="0.35">
      <c r="A5" s="32" t="str">
        <f>RIGHT('Raw Data Consolidated'!A14, LEN('Raw Data Consolidated'!A14) - FIND("|", 'Raw Data Consolidated'!A14) - 1)</f>
        <v>CGST</v>
      </c>
      <c r="B5" s="31">
        <f>'Raw Data Consolidated'!B14</f>
        <v>0</v>
      </c>
      <c r="C5" s="31">
        <f>'Raw Data Consolidated'!C14</f>
        <v>0</v>
      </c>
      <c r="D5" s="31">
        <f>'Raw Data Consolidated'!D14</f>
        <v>0</v>
      </c>
      <c r="E5" s="31">
        <f>'Raw Data Consolidated'!E14</f>
        <v>143503.01999999999</v>
      </c>
      <c r="F5" s="31">
        <f>'Raw Data Consolidated'!F14</f>
        <v>117219.24</v>
      </c>
      <c r="G5" s="31">
        <f>'Raw Data Consolidated'!G14</f>
        <v>53007.75</v>
      </c>
      <c r="H5" s="31">
        <f>'Raw Data Consolidated'!H14</f>
        <v>90107.64</v>
      </c>
      <c r="I5" s="31">
        <f>'Raw Data Consolidated'!I14</f>
        <v>249823.26</v>
      </c>
      <c r="J5" s="31">
        <f>'Raw Data Consolidated'!J14</f>
        <v>112888.89</v>
      </c>
      <c r="K5" s="31">
        <f>'Raw Data Consolidated'!K14</f>
        <v>135146.88</v>
      </c>
      <c r="L5" s="31">
        <f>'Raw Data Consolidated'!L14</f>
        <v>112626</v>
      </c>
      <c r="M5" s="31">
        <f>'Raw Data Consolidated'!M14</f>
        <v>112340.43</v>
      </c>
      <c r="N5" s="3">
        <f>SUM(B5:M5)</f>
        <v>1126663.1100000001</v>
      </c>
    </row>
    <row r="6" spans="1:14" x14ac:dyDescent="0.35">
      <c r="A6" s="32" t="str">
        <f>RIGHT('Raw Data Consolidated'!A15, LEN('Raw Data Consolidated'!A15) - FIND("|", 'Raw Data Consolidated'!A15) - 1)</f>
        <v>SGST</v>
      </c>
      <c r="B6" s="31">
        <f>'Raw Data Consolidated'!B15</f>
        <v>0</v>
      </c>
      <c r="C6" s="31">
        <f>'Raw Data Consolidated'!C15</f>
        <v>0</v>
      </c>
      <c r="D6" s="31">
        <f>'Raw Data Consolidated'!D15</f>
        <v>0</v>
      </c>
      <c r="E6" s="31">
        <f>'Raw Data Consolidated'!E15</f>
        <v>143503.01999999999</v>
      </c>
      <c r="F6" s="31">
        <f>'Raw Data Consolidated'!F15</f>
        <v>117219.24</v>
      </c>
      <c r="G6" s="31">
        <f>'Raw Data Consolidated'!G15</f>
        <v>53007.75</v>
      </c>
      <c r="H6" s="31">
        <f>'Raw Data Consolidated'!H15</f>
        <v>90107.64</v>
      </c>
      <c r="I6" s="31">
        <f>'Raw Data Consolidated'!I15</f>
        <v>249823.26</v>
      </c>
      <c r="J6" s="31">
        <f>'Raw Data Consolidated'!J15</f>
        <v>112888.89</v>
      </c>
      <c r="K6" s="31">
        <f>'Raw Data Consolidated'!K15</f>
        <v>135146.88</v>
      </c>
      <c r="L6" s="31">
        <f>'Raw Data Consolidated'!L15</f>
        <v>112626</v>
      </c>
      <c r="M6" s="31">
        <f>'Raw Data Consolidated'!M15</f>
        <v>112340.43</v>
      </c>
      <c r="N6" s="3">
        <f>SUM(B6:M6)</f>
        <v>1126663.1100000001</v>
      </c>
    </row>
    <row r="7" spans="1:14" ht="15.75" customHeight="1" thickBot="1" x14ac:dyDescent="0.4">
      <c r="A7" s="33" t="str">
        <f>RIGHT('Raw Data Consolidated'!A16, LEN('Raw Data Consolidated'!A16) - FIND("|", 'Raw Data Consolidated'!A16) - 1)</f>
        <v>Cess</v>
      </c>
      <c r="B7" s="34">
        <f>'Raw Data Consolidated'!B16</f>
        <v>0</v>
      </c>
      <c r="C7" s="34">
        <f>'Raw Data Consolidated'!C16</f>
        <v>0</v>
      </c>
      <c r="D7" s="34">
        <f>'Raw Data Consolidated'!D16</f>
        <v>0</v>
      </c>
      <c r="E7" s="34">
        <f>'Raw Data Consolidated'!E16</f>
        <v>0</v>
      </c>
      <c r="F7" s="34">
        <f>'Raw Data Consolidated'!F16</f>
        <v>0</v>
      </c>
      <c r="G7" s="34">
        <f>'Raw Data Consolidated'!G16</f>
        <v>0</v>
      </c>
      <c r="H7" s="34">
        <f>'Raw Data Consolidated'!H16</f>
        <v>0</v>
      </c>
      <c r="I7" s="34">
        <f>'Raw Data Consolidated'!I16</f>
        <v>0</v>
      </c>
      <c r="J7" s="34">
        <f>'Raw Data Consolidated'!J16</f>
        <v>0</v>
      </c>
      <c r="K7" s="34">
        <f>'Raw Data Consolidated'!K16</f>
        <v>0</v>
      </c>
      <c r="L7" s="34">
        <f>'Raw Data Consolidated'!L16</f>
        <v>0</v>
      </c>
      <c r="M7" s="34">
        <f>'Raw Data Consolidated'!M16</f>
        <v>0</v>
      </c>
      <c r="N7" s="4">
        <f>SUM(B7:M7)</f>
        <v>0</v>
      </c>
    </row>
    <row r="8" spans="1:14" ht="15.75" customHeight="1" thickBot="1" x14ac:dyDescent="0.4"/>
    <row r="9" spans="1:14" ht="15.75" customHeight="1" thickBot="1" x14ac:dyDescent="0.4">
      <c r="A9" s="35" t="str">
        <f>LEFT('Raw Data Consolidated'!A17, FIND("|", 'Raw Data Consolidated'!A17)-1)</f>
        <v xml:space="preserve">B2C Invoices - 5A, 5B - B2C (Large) </v>
      </c>
      <c r="B9" s="36"/>
      <c r="C9" s="36"/>
      <c r="D9" s="36"/>
      <c r="E9" s="36"/>
      <c r="F9" s="36"/>
      <c r="G9" s="36"/>
      <c r="H9" s="36"/>
      <c r="I9" s="36"/>
      <c r="J9" s="36"/>
      <c r="K9" s="36"/>
      <c r="L9" s="36"/>
      <c r="M9" s="36"/>
      <c r="N9" s="23"/>
    </row>
    <row r="10" spans="1:14" x14ac:dyDescent="0.35">
      <c r="A10" s="32" t="str">
        <f>RIGHT('Raw Data Consolidated'!A17,LEN('Raw Data Consolidated'!A17)-FIND("|",'Raw Data Consolidated'!A17)-1)</f>
        <v>Taxable Value</v>
      </c>
      <c r="B10" s="31">
        <f>'Raw Data Consolidated'!B17</f>
        <v>0</v>
      </c>
      <c r="C10" s="31">
        <f>'Raw Data Consolidated'!C17</f>
        <v>0</v>
      </c>
      <c r="D10" s="31">
        <f>'Raw Data Consolidated'!D17</f>
        <v>0</v>
      </c>
      <c r="E10" s="31">
        <f>'Raw Data Consolidated'!E17</f>
        <v>0</v>
      </c>
      <c r="F10" s="31">
        <f>'Raw Data Consolidated'!F17</f>
        <v>0</v>
      </c>
      <c r="G10" s="31">
        <f>'Raw Data Consolidated'!G17</f>
        <v>0</v>
      </c>
      <c r="H10" s="31">
        <f>'Raw Data Consolidated'!H17</f>
        <v>0</v>
      </c>
      <c r="I10" s="31">
        <f>'Raw Data Consolidated'!I17</f>
        <v>0</v>
      </c>
      <c r="J10" s="31">
        <f>'Raw Data Consolidated'!J17</f>
        <v>0</v>
      </c>
      <c r="K10" s="31">
        <f>'Raw Data Consolidated'!K17</f>
        <v>0</v>
      </c>
      <c r="L10" s="31">
        <f>'Raw Data Consolidated'!L17</f>
        <v>0</v>
      </c>
      <c r="M10" s="31">
        <f>'Raw Data Consolidated'!M17</f>
        <v>0</v>
      </c>
      <c r="N10" s="3">
        <f>SUM(B10:M10)</f>
        <v>0</v>
      </c>
    </row>
    <row r="11" spans="1:14" x14ac:dyDescent="0.35">
      <c r="A11" s="32" t="str">
        <f>RIGHT('Raw Data Consolidated'!A18,LEN('Raw Data Consolidated'!A18)-FIND("|",'Raw Data Consolidated'!A18)-1)</f>
        <v>IGST</v>
      </c>
      <c r="B11" s="31">
        <f>'Raw Data Consolidated'!B18</f>
        <v>0</v>
      </c>
      <c r="C11" s="31">
        <f>'Raw Data Consolidated'!C18</f>
        <v>0</v>
      </c>
      <c r="D11" s="31">
        <f>'Raw Data Consolidated'!D18</f>
        <v>0</v>
      </c>
      <c r="E11" s="31">
        <f>'Raw Data Consolidated'!E18</f>
        <v>0</v>
      </c>
      <c r="F11" s="31">
        <f>'Raw Data Consolidated'!F18</f>
        <v>0</v>
      </c>
      <c r="G11" s="31">
        <f>'Raw Data Consolidated'!G18</f>
        <v>0</v>
      </c>
      <c r="H11" s="31">
        <f>'Raw Data Consolidated'!H18</f>
        <v>0</v>
      </c>
      <c r="I11" s="31">
        <f>'Raw Data Consolidated'!I18</f>
        <v>0</v>
      </c>
      <c r="J11" s="31">
        <f>'Raw Data Consolidated'!J18</f>
        <v>0</v>
      </c>
      <c r="K11" s="31">
        <f>'Raw Data Consolidated'!K18</f>
        <v>0</v>
      </c>
      <c r="L11" s="31">
        <f>'Raw Data Consolidated'!L18</f>
        <v>0</v>
      </c>
      <c r="M11" s="31">
        <f>'Raw Data Consolidated'!M18</f>
        <v>0</v>
      </c>
      <c r="N11" s="3">
        <f>SUM(B11:M11)</f>
        <v>0</v>
      </c>
    </row>
    <row r="12" spans="1:14" ht="15.75" customHeight="1" thickBot="1" x14ac:dyDescent="0.4">
      <c r="A12" s="33" t="str">
        <f>RIGHT('Raw Data Consolidated'!A19,LEN('Raw Data Consolidated'!A19)-FIND("|",'Raw Data Consolidated'!A19)-1)</f>
        <v>Cess</v>
      </c>
      <c r="B12" s="34">
        <f>'Raw Data Consolidated'!B19</f>
        <v>0</v>
      </c>
      <c r="C12" s="34">
        <f>'Raw Data Consolidated'!C19</f>
        <v>0</v>
      </c>
      <c r="D12" s="34">
        <f>'Raw Data Consolidated'!D19</f>
        <v>0</v>
      </c>
      <c r="E12" s="34">
        <f>'Raw Data Consolidated'!E19</f>
        <v>0</v>
      </c>
      <c r="F12" s="34">
        <f>'Raw Data Consolidated'!F19</f>
        <v>0</v>
      </c>
      <c r="G12" s="34">
        <f>'Raw Data Consolidated'!G19</f>
        <v>0</v>
      </c>
      <c r="H12" s="34">
        <f>'Raw Data Consolidated'!H19</f>
        <v>0</v>
      </c>
      <c r="I12" s="34">
        <f>'Raw Data Consolidated'!I19</f>
        <v>0</v>
      </c>
      <c r="J12" s="34">
        <f>'Raw Data Consolidated'!J19</f>
        <v>0</v>
      </c>
      <c r="K12" s="34">
        <f>'Raw Data Consolidated'!K19</f>
        <v>0</v>
      </c>
      <c r="L12" s="34">
        <f>'Raw Data Consolidated'!L19</f>
        <v>0</v>
      </c>
      <c r="M12" s="34">
        <f>'Raw Data Consolidated'!M19</f>
        <v>0</v>
      </c>
      <c r="N12" s="4">
        <f>SUM(B12:M12)</f>
        <v>0</v>
      </c>
    </row>
    <row r="13" spans="1:14" ht="15.75" customHeight="1" thickBot="1" x14ac:dyDescent="0.4"/>
    <row r="14" spans="1:14" ht="15.75" customHeight="1" thickBot="1" x14ac:dyDescent="0.4">
      <c r="A14" s="26" t="str">
        <f>LEFT('Raw Data Consolidated'!A20, FIND("|", 'Raw Data Consolidated'!A20)-1)</f>
        <v xml:space="preserve">B2C Invoices 7 - B2C (Others) </v>
      </c>
      <c r="B14" s="27"/>
      <c r="C14" s="27"/>
      <c r="D14" s="27"/>
      <c r="E14" s="27"/>
      <c r="F14" s="27"/>
      <c r="G14" s="27"/>
      <c r="H14" s="27"/>
      <c r="I14" s="27"/>
      <c r="J14" s="27"/>
      <c r="K14" s="27"/>
      <c r="L14" s="27"/>
      <c r="M14" s="27"/>
      <c r="N14" s="23"/>
    </row>
    <row r="15" spans="1:14" x14ac:dyDescent="0.35">
      <c r="A15" s="32" t="str">
        <f>RIGHT('Raw Data Consolidated'!A20,LEN('Raw Data Consolidated'!A20)-FIND("|",'Raw Data Consolidated'!A20)-1)</f>
        <v>Taxable Value</v>
      </c>
      <c r="B15" s="31">
        <f>'Raw Data Consolidated'!B20</f>
        <v>0</v>
      </c>
      <c r="C15" s="31">
        <f>'Raw Data Consolidated'!C20</f>
        <v>0</v>
      </c>
      <c r="D15" s="31">
        <f>'Raw Data Consolidated'!D20</f>
        <v>0</v>
      </c>
      <c r="E15" s="31">
        <f>'Raw Data Consolidated'!E20</f>
        <v>15488</v>
      </c>
      <c r="F15" s="31">
        <f>'Raw Data Consolidated'!F20</f>
        <v>138000</v>
      </c>
      <c r="G15" s="31">
        <f>'Raw Data Consolidated'!G20</f>
        <v>35000</v>
      </c>
      <c r="H15" s="31">
        <f>'Raw Data Consolidated'!H20</f>
        <v>40000</v>
      </c>
      <c r="I15" s="31">
        <f>'Raw Data Consolidated'!I20</f>
        <v>102712</v>
      </c>
      <c r="J15" s="31">
        <f>'Raw Data Consolidated'!J20</f>
        <v>19000</v>
      </c>
      <c r="K15" s="31">
        <f>'Raw Data Consolidated'!K20</f>
        <v>143585</v>
      </c>
      <c r="L15" s="31">
        <f>'Raw Data Consolidated'!L20</f>
        <v>99746</v>
      </c>
      <c r="M15" s="31">
        <f>'Raw Data Consolidated'!M20</f>
        <v>27500</v>
      </c>
      <c r="N15" s="3">
        <f>SUM(B15:M15)</f>
        <v>621031</v>
      </c>
    </row>
    <row r="16" spans="1:14" x14ac:dyDescent="0.35">
      <c r="A16" s="32" t="str">
        <f>RIGHT('Raw Data Consolidated'!A21,LEN('Raw Data Consolidated'!A21)-FIND("|",'Raw Data Consolidated'!A21)-1)</f>
        <v>IGST</v>
      </c>
      <c r="B16" s="31">
        <f>'Raw Data Consolidated'!B21</f>
        <v>0</v>
      </c>
      <c r="C16" s="31">
        <f>'Raw Data Consolidated'!C21</f>
        <v>0</v>
      </c>
      <c r="D16" s="31">
        <f>'Raw Data Consolidated'!D21</f>
        <v>0</v>
      </c>
      <c r="E16" s="31">
        <f>'Raw Data Consolidated'!E21</f>
        <v>0</v>
      </c>
      <c r="F16" s="31">
        <f>'Raw Data Consolidated'!F21</f>
        <v>0</v>
      </c>
      <c r="G16" s="31">
        <f>'Raw Data Consolidated'!G21</f>
        <v>0</v>
      </c>
      <c r="H16" s="31">
        <f>'Raw Data Consolidated'!H21</f>
        <v>0</v>
      </c>
      <c r="I16" s="31">
        <f>'Raw Data Consolidated'!I21</f>
        <v>0</v>
      </c>
      <c r="J16" s="31">
        <f>'Raw Data Consolidated'!J21</f>
        <v>0</v>
      </c>
      <c r="K16" s="31">
        <f>'Raw Data Consolidated'!K21</f>
        <v>0</v>
      </c>
      <c r="L16" s="31">
        <f>'Raw Data Consolidated'!L21</f>
        <v>15254.28</v>
      </c>
      <c r="M16" s="31">
        <f>'Raw Data Consolidated'!M21</f>
        <v>0</v>
      </c>
      <c r="N16" s="3">
        <f>SUM(B16:M16)</f>
        <v>15254.28</v>
      </c>
    </row>
    <row r="17" spans="1:14" x14ac:dyDescent="0.35">
      <c r="A17" s="32" t="str">
        <f>RIGHT('Raw Data Consolidated'!A22,LEN('Raw Data Consolidated'!A22)-FIND("|",'Raw Data Consolidated'!A22)-1)</f>
        <v>CGST</v>
      </c>
      <c r="B17" s="31">
        <f>'Raw Data Consolidated'!B22</f>
        <v>0</v>
      </c>
      <c r="C17" s="31">
        <f>'Raw Data Consolidated'!C22</f>
        <v>0</v>
      </c>
      <c r="D17" s="31">
        <f>'Raw Data Consolidated'!D22</f>
        <v>0</v>
      </c>
      <c r="E17" s="31">
        <f>'Raw Data Consolidated'!E22</f>
        <v>1393.92</v>
      </c>
      <c r="F17" s="31">
        <f>'Raw Data Consolidated'!F22</f>
        <v>12420</v>
      </c>
      <c r="G17" s="31">
        <f>'Raw Data Consolidated'!G22</f>
        <v>3150</v>
      </c>
      <c r="H17" s="31">
        <f>'Raw Data Consolidated'!H22</f>
        <v>3600</v>
      </c>
      <c r="I17" s="31">
        <f>'Raw Data Consolidated'!I22</f>
        <v>9244.08</v>
      </c>
      <c r="J17" s="31">
        <f>'Raw Data Consolidated'!J22</f>
        <v>1710</v>
      </c>
      <c r="K17" s="31">
        <f>'Raw Data Consolidated'!K22</f>
        <v>12922.65</v>
      </c>
      <c r="L17" s="31">
        <f>'Raw Data Consolidated'!L22</f>
        <v>1350</v>
      </c>
      <c r="M17" s="31">
        <f>'Raw Data Consolidated'!M22</f>
        <v>2475</v>
      </c>
      <c r="N17" s="3">
        <f>SUM(B17:M17)</f>
        <v>48265.65</v>
      </c>
    </row>
    <row r="18" spans="1:14" x14ac:dyDescent="0.35">
      <c r="A18" s="32" t="str">
        <f>RIGHT('Raw Data Consolidated'!A23,LEN('Raw Data Consolidated'!A23)-FIND("|",'Raw Data Consolidated'!A23)-1)</f>
        <v>SGST</v>
      </c>
      <c r="B18" s="31">
        <f>'Raw Data Consolidated'!B23</f>
        <v>0</v>
      </c>
      <c r="C18" s="31">
        <f>'Raw Data Consolidated'!C23</f>
        <v>0</v>
      </c>
      <c r="D18" s="31">
        <f>'Raw Data Consolidated'!D23</f>
        <v>0</v>
      </c>
      <c r="E18" s="31">
        <f>'Raw Data Consolidated'!E23</f>
        <v>1393.92</v>
      </c>
      <c r="F18" s="31">
        <f>'Raw Data Consolidated'!F23</f>
        <v>12420</v>
      </c>
      <c r="G18" s="31">
        <f>'Raw Data Consolidated'!G23</f>
        <v>3150</v>
      </c>
      <c r="H18" s="31">
        <f>'Raw Data Consolidated'!H23</f>
        <v>3600</v>
      </c>
      <c r="I18" s="31">
        <f>'Raw Data Consolidated'!I23</f>
        <v>9244.08</v>
      </c>
      <c r="J18" s="31">
        <f>'Raw Data Consolidated'!J23</f>
        <v>1710</v>
      </c>
      <c r="K18" s="31">
        <f>'Raw Data Consolidated'!K23</f>
        <v>12922.65</v>
      </c>
      <c r="L18" s="31">
        <f>'Raw Data Consolidated'!L23</f>
        <v>1350</v>
      </c>
      <c r="M18" s="31">
        <f>'Raw Data Consolidated'!M23</f>
        <v>2475</v>
      </c>
      <c r="N18" s="3">
        <f>SUM(B18:M18)</f>
        <v>48265.65</v>
      </c>
    </row>
    <row r="19" spans="1:14" ht="15.75" customHeight="1" thickBot="1" x14ac:dyDescent="0.4">
      <c r="A19" s="33" t="str">
        <f>RIGHT('Raw Data Consolidated'!A24,LEN('Raw Data Consolidated'!A24)-FIND("|",'Raw Data Consolidated'!A24)-1)</f>
        <v>Cess</v>
      </c>
      <c r="B19" s="34">
        <f>'Raw Data Consolidated'!B24</f>
        <v>0</v>
      </c>
      <c r="C19" s="34">
        <f>'Raw Data Consolidated'!C24</f>
        <v>0</v>
      </c>
      <c r="D19" s="34">
        <f>'Raw Data Consolidated'!D24</f>
        <v>0</v>
      </c>
      <c r="E19" s="34">
        <f>'Raw Data Consolidated'!E24</f>
        <v>0</v>
      </c>
      <c r="F19" s="34">
        <f>'Raw Data Consolidated'!F24</f>
        <v>0</v>
      </c>
      <c r="G19" s="34">
        <f>'Raw Data Consolidated'!G24</f>
        <v>0</v>
      </c>
      <c r="H19" s="34">
        <f>'Raw Data Consolidated'!H24</f>
        <v>0</v>
      </c>
      <c r="I19" s="34">
        <f>'Raw Data Consolidated'!I24</f>
        <v>0</v>
      </c>
      <c r="J19" s="34">
        <f>'Raw Data Consolidated'!J24</f>
        <v>0</v>
      </c>
      <c r="K19" s="34">
        <f>'Raw Data Consolidated'!K24</f>
        <v>0</v>
      </c>
      <c r="L19" s="34">
        <f>'Raw Data Consolidated'!L24</f>
        <v>0</v>
      </c>
      <c r="M19" s="34">
        <f>'Raw Data Consolidated'!M24</f>
        <v>0</v>
      </c>
      <c r="N19" s="4">
        <f>SUM(B19:M19)</f>
        <v>0</v>
      </c>
    </row>
    <row r="20" spans="1:14" ht="15.75" customHeight="1" thickBot="1" x14ac:dyDescent="0.4"/>
    <row r="21" spans="1:14" ht="15.75" customHeight="1" thickBot="1" x14ac:dyDescent="0.4">
      <c r="A21" s="26" t="str">
        <f>LEFT('Raw Data Consolidated'!A25, FIND("|", 'Raw Data Consolidated'!A25)-1)</f>
        <v xml:space="preserve">Exports Invoices - 6A </v>
      </c>
      <c r="B21" s="27"/>
      <c r="C21" s="27"/>
      <c r="D21" s="27"/>
      <c r="E21" s="27"/>
      <c r="F21" s="27"/>
      <c r="G21" s="27"/>
      <c r="H21" s="27"/>
      <c r="I21" s="27"/>
      <c r="J21" s="27"/>
      <c r="K21" s="27"/>
      <c r="L21" s="27"/>
      <c r="M21" s="27"/>
      <c r="N21" s="23"/>
    </row>
    <row r="22" spans="1:14" x14ac:dyDescent="0.35">
      <c r="A22" s="32" t="str">
        <f>RIGHT('Raw Data Consolidated'!A25,LEN('Raw Data Consolidated'!A25)-FIND("|",'Raw Data Consolidated'!A25)-1)</f>
        <v>Taxable Value</v>
      </c>
      <c r="B22" s="31">
        <f>'Raw Data Consolidated'!B25</f>
        <v>0</v>
      </c>
      <c r="C22" s="31">
        <f>'Raw Data Consolidated'!C25</f>
        <v>0</v>
      </c>
      <c r="D22" s="31">
        <f>'Raw Data Consolidated'!D25</f>
        <v>0</v>
      </c>
      <c r="E22" s="31">
        <f>'Raw Data Consolidated'!E25</f>
        <v>0</v>
      </c>
      <c r="F22" s="31">
        <f>'Raw Data Consolidated'!F25</f>
        <v>0</v>
      </c>
      <c r="G22" s="31">
        <f>'Raw Data Consolidated'!G25</f>
        <v>0</v>
      </c>
      <c r="H22" s="31">
        <f>'Raw Data Consolidated'!H25</f>
        <v>0</v>
      </c>
      <c r="I22" s="31">
        <f>'Raw Data Consolidated'!I25</f>
        <v>0</v>
      </c>
      <c r="J22" s="31">
        <f>'Raw Data Consolidated'!J25</f>
        <v>0</v>
      </c>
      <c r="K22" s="31">
        <f>'Raw Data Consolidated'!K25</f>
        <v>0</v>
      </c>
      <c r="L22" s="31">
        <f>'Raw Data Consolidated'!L25</f>
        <v>0</v>
      </c>
      <c r="M22" s="31">
        <f>'Raw Data Consolidated'!M25</f>
        <v>0</v>
      </c>
      <c r="N22" s="3">
        <f>SUM(B22:M22)</f>
        <v>0</v>
      </c>
    </row>
    <row r="23" spans="1:14" ht="15.75" customHeight="1" thickBot="1" x14ac:dyDescent="0.4">
      <c r="A23" s="33" t="str">
        <f>RIGHT('Raw Data Consolidated'!A26,LEN('Raw Data Consolidated'!A26)-FIND("|",'Raw Data Consolidated'!A26)-1)</f>
        <v>IGST</v>
      </c>
      <c r="B23" s="34">
        <f>'Raw Data Consolidated'!B26</f>
        <v>0</v>
      </c>
      <c r="C23" s="34">
        <f>'Raw Data Consolidated'!C26</f>
        <v>0</v>
      </c>
      <c r="D23" s="34">
        <f>'Raw Data Consolidated'!D26</f>
        <v>0</v>
      </c>
      <c r="E23" s="34">
        <f>'Raw Data Consolidated'!E26</f>
        <v>0</v>
      </c>
      <c r="F23" s="34">
        <f>'Raw Data Consolidated'!F26</f>
        <v>0</v>
      </c>
      <c r="G23" s="34">
        <f>'Raw Data Consolidated'!G26</f>
        <v>0</v>
      </c>
      <c r="H23" s="34">
        <f>'Raw Data Consolidated'!H26</f>
        <v>0</v>
      </c>
      <c r="I23" s="34">
        <f>'Raw Data Consolidated'!I26</f>
        <v>0</v>
      </c>
      <c r="J23" s="34">
        <f>'Raw Data Consolidated'!J26</f>
        <v>0</v>
      </c>
      <c r="K23" s="34">
        <f>'Raw Data Consolidated'!K26</f>
        <v>0</v>
      </c>
      <c r="L23" s="34">
        <f>'Raw Data Consolidated'!L26</f>
        <v>0</v>
      </c>
      <c r="M23" s="34">
        <f>'Raw Data Consolidated'!M26</f>
        <v>0</v>
      </c>
      <c r="N23" s="4">
        <f>SUM(B23:M23)</f>
        <v>0</v>
      </c>
    </row>
    <row r="24" spans="1:14" ht="15.75" customHeight="1" thickBot="1" x14ac:dyDescent="0.4"/>
    <row r="25" spans="1:14" ht="15.75" customHeight="1" thickBot="1" x14ac:dyDescent="0.4">
      <c r="A25" s="26" t="str">
        <f>LEFT('Raw Data Consolidated'!A27, FIND("|", 'Raw Data Consolidated'!A27)-1)</f>
        <v xml:space="preserve">Nil rated, exempted and non GST outward supplies - 8 </v>
      </c>
      <c r="B25" s="27"/>
      <c r="C25" s="27"/>
      <c r="D25" s="27"/>
      <c r="E25" s="27"/>
      <c r="F25" s="27"/>
      <c r="G25" s="27"/>
      <c r="H25" s="27"/>
      <c r="I25" s="27"/>
      <c r="J25" s="27"/>
      <c r="K25" s="27"/>
      <c r="L25" s="27"/>
      <c r="M25" s="27"/>
      <c r="N25" s="23"/>
    </row>
    <row r="26" spans="1:14" x14ac:dyDescent="0.35">
      <c r="A26" s="32" t="str">
        <f>RIGHT('Raw Data Consolidated'!A27,LEN('Raw Data Consolidated'!A27)-FIND("|",'Raw Data Consolidated'!A27)-1)</f>
        <v>Nil-rated Supply</v>
      </c>
      <c r="B26" s="31">
        <f>'Raw Data Consolidated'!B27</f>
        <v>0</v>
      </c>
      <c r="C26" s="31">
        <f>'Raw Data Consolidated'!C27</f>
        <v>0</v>
      </c>
      <c r="D26" s="31">
        <f>'Raw Data Consolidated'!D27</f>
        <v>0</v>
      </c>
      <c r="E26" s="31">
        <f>'Raw Data Consolidated'!E27</f>
        <v>0</v>
      </c>
      <c r="F26" s="31">
        <f>'Raw Data Consolidated'!F27</f>
        <v>0</v>
      </c>
      <c r="G26" s="31">
        <f>'Raw Data Consolidated'!G27</f>
        <v>0</v>
      </c>
      <c r="H26" s="31">
        <f>'Raw Data Consolidated'!H27</f>
        <v>0</v>
      </c>
      <c r="I26" s="31">
        <f>'Raw Data Consolidated'!I27</f>
        <v>0</v>
      </c>
      <c r="J26" s="31">
        <f>'Raw Data Consolidated'!J27</f>
        <v>0</v>
      </c>
      <c r="K26" s="31">
        <f>'Raw Data Consolidated'!K27</f>
        <v>0</v>
      </c>
      <c r="L26" s="31">
        <f>'Raw Data Consolidated'!L27</f>
        <v>0</v>
      </c>
      <c r="M26" s="31">
        <f>'Raw Data Consolidated'!M27</f>
        <v>0</v>
      </c>
      <c r="N26" s="3">
        <f>SUM(B26:M26)</f>
        <v>0</v>
      </c>
    </row>
    <row r="27" spans="1:14" x14ac:dyDescent="0.35">
      <c r="A27" s="32" t="str">
        <f>RIGHT('Raw Data Consolidated'!A28,LEN('Raw Data Consolidated'!A28)-FIND("|",'Raw Data Consolidated'!A28)-1)</f>
        <v>Exempt Supply</v>
      </c>
      <c r="B27" s="31">
        <f>'Raw Data Consolidated'!B28</f>
        <v>0</v>
      </c>
      <c r="C27" s="31">
        <f>'Raw Data Consolidated'!C28</f>
        <v>0</v>
      </c>
      <c r="D27" s="31">
        <f>'Raw Data Consolidated'!D28</f>
        <v>0</v>
      </c>
      <c r="E27" s="31">
        <f>'Raw Data Consolidated'!E28</f>
        <v>0</v>
      </c>
      <c r="F27" s="31">
        <f>'Raw Data Consolidated'!F28</f>
        <v>0</v>
      </c>
      <c r="G27" s="31">
        <f>'Raw Data Consolidated'!G28</f>
        <v>0</v>
      </c>
      <c r="H27" s="31">
        <f>'Raw Data Consolidated'!H28</f>
        <v>0</v>
      </c>
      <c r="I27" s="31">
        <f>'Raw Data Consolidated'!I28</f>
        <v>0</v>
      </c>
      <c r="J27" s="31">
        <f>'Raw Data Consolidated'!J28</f>
        <v>0</v>
      </c>
      <c r="K27" s="31">
        <f>'Raw Data Consolidated'!K28</f>
        <v>0</v>
      </c>
      <c r="L27" s="31">
        <f>'Raw Data Consolidated'!L28</f>
        <v>0</v>
      </c>
      <c r="M27" s="31">
        <f>'Raw Data Consolidated'!M28</f>
        <v>0</v>
      </c>
      <c r="N27" s="3">
        <f>SUM(B27:M27)</f>
        <v>0</v>
      </c>
    </row>
    <row r="28" spans="1:14" ht="15.75" customHeight="1" thickBot="1" x14ac:dyDescent="0.4">
      <c r="A28" s="33" t="str">
        <f>RIGHT('Raw Data Consolidated'!A29,LEN('Raw Data Consolidated'!A29)-FIND("|",'Raw Data Consolidated'!A29)-1)</f>
        <v>Non-GST Supply</v>
      </c>
      <c r="B28" s="34">
        <f>'Raw Data Consolidated'!B29</f>
        <v>0</v>
      </c>
      <c r="C28" s="34">
        <f>'Raw Data Consolidated'!C29</f>
        <v>0</v>
      </c>
      <c r="D28" s="34">
        <f>'Raw Data Consolidated'!D29</f>
        <v>0</v>
      </c>
      <c r="E28" s="34">
        <f>'Raw Data Consolidated'!E29</f>
        <v>0</v>
      </c>
      <c r="F28" s="34">
        <f>'Raw Data Consolidated'!F29</f>
        <v>0</v>
      </c>
      <c r="G28" s="34">
        <f>'Raw Data Consolidated'!G29</f>
        <v>0</v>
      </c>
      <c r="H28" s="34">
        <f>'Raw Data Consolidated'!H29</f>
        <v>0</v>
      </c>
      <c r="I28" s="34">
        <f>'Raw Data Consolidated'!I29</f>
        <v>0</v>
      </c>
      <c r="J28" s="34">
        <f>'Raw Data Consolidated'!J29</f>
        <v>0</v>
      </c>
      <c r="K28" s="34">
        <f>'Raw Data Consolidated'!K29</f>
        <v>0</v>
      </c>
      <c r="L28" s="34">
        <f>'Raw Data Consolidated'!L29</f>
        <v>0</v>
      </c>
      <c r="M28" s="34">
        <f>'Raw Data Consolidated'!M29</f>
        <v>0</v>
      </c>
      <c r="N28" s="4">
        <f>SUM(B28:M28)</f>
        <v>0</v>
      </c>
    </row>
    <row r="29" spans="1:14" ht="15.75" customHeight="1" thickBot="1" x14ac:dyDescent="0.4"/>
    <row r="30" spans="1:14" ht="15.75" customHeight="1" thickBot="1" x14ac:dyDescent="0.4">
      <c r="A30" s="26" t="str">
        <f>LEFT('Raw Data Consolidated'!A30, FIND("|", 'Raw Data Consolidated'!A30)-1)</f>
        <v xml:space="preserve">Credit/Debit Notes - 9B (Registered) </v>
      </c>
      <c r="B30" s="27"/>
      <c r="C30" s="27"/>
      <c r="D30" s="27"/>
      <c r="E30" s="27"/>
      <c r="F30" s="27"/>
      <c r="G30" s="27"/>
      <c r="H30" s="27"/>
      <c r="I30" s="27"/>
      <c r="J30" s="27"/>
      <c r="K30" s="27"/>
      <c r="L30" s="27"/>
      <c r="M30" s="27"/>
      <c r="N30" s="23"/>
    </row>
    <row r="31" spans="1:14" x14ac:dyDescent="0.35">
      <c r="A31" s="32" t="str">
        <f>RIGHT('Raw Data Consolidated'!A30,LEN('Raw Data Consolidated'!A30)-FIND("|",'Raw Data Consolidated'!A30)-1)</f>
        <v>Taxable Value</v>
      </c>
      <c r="B31" s="31">
        <f>'Raw Data Consolidated'!B30</f>
        <v>0</v>
      </c>
      <c r="C31" s="31">
        <f>'Raw Data Consolidated'!C30</f>
        <v>0</v>
      </c>
      <c r="D31" s="31">
        <f>'Raw Data Consolidated'!D30</f>
        <v>0</v>
      </c>
      <c r="E31" s="31">
        <f>'Raw Data Consolidated'!E30</f>
        <v>0</v>
      </c>
      <c r="F31" s="31">
        <f>'Raw Data Consolidated'!F30</f>
        <v>0</v>
      </c>
      <c r="G31" s="31">
        <f>'Raw Data Consolidated'!G30</f>
        <v>0</v>
      </c>
      <c r="H31" s="31">
        <f>'Raw Data Consolidated'!H30</f>
        <v>0</v>
      </c>
      <c r="I31" s="31">
        <f>'Raw Data Consolidated'!I30</f>
        <v>0</v>
      </c>
      <c r="J31" s="31">
        <f>'Raw Data Consolidated'!J30</f>
        <v>0</v>
      </c>
      <c r="K31" s="31">
        <f>'Raw Data Consolidated'!K30</f>
        <v>0</v>
      </c>
      <c r="L31" s="31">
        <f>'Raw Data Consolidated'!L30</f>
        <v>0</v>
      </c>
      <c r="M31" s="31">
        <f>'Raw Data Consolidated'!M30</f>
        <v>0</v>
      </c>
      <c r="N31" s="3">
        <f>SUM(B31:M31)</f>
        <v>0</v>
      </c>
    </row>
    <row r="32" spans="1:14" x14ac:dyDescent="0.35">
      <c r="A32" s="32" t="str">
        <f>RIGHT('Raw Data Consolidated'!A31,LEN('Raw Data Consolidated'!A31)-FIND("|",'Raw Data Consolidated'!A31)-1)</f>
        <v>IGST</v>
      </c>
      <c r="B32" s="31">
        <f>'Raw Data Consolidated'!B31</f>
        <v>0</v>
      </c>
      <c r="C32" s="31">
        <f>'Raw Data Consolidated'!C31</f>
        <v>0</v>
      </c>
      <c r="D32" s="31">
        <f>'Raw Data Consolidated'!D31</f>
        <v>0</v>
      </c>
      <c r="E32" s="31">
        <f>'Raw Data Consolidated'!E31</f>
        <v>0</v>
      </c>
      <c r="F32" s="31">
        <f>'Raw Data Consolidated'!F31</f>
        <v>0</v>
      </c>
      <c r="G32" s="31">
        <f>'Raw Data Consolidated'!G31</f>
        <v>0</v>
      </c>
      <c r="H32" s="31">
        <f>'Raw Data Consolidated'!H31</f>
        <v>0</v>
      </c>
      <c r="I32" s="31">
        <f>'Raw Data Consolidated'!I31</f>
        <v>0</v>
      </c>
      <c r="J32" s="31">
        <f>'Raw Data Consolidated'!J31</f>
        <v>0</v>
      </c>
      <c r="K32" s="31">
        <f>'Raw Data Consolidated'!K31</f>
        <v>0</v>
      </c>
      <c r="L32" s="31">
        <f>'Raw Data Consolidated'!L31</f>
        <v>0</v>
      </c>
      <c r="M32" s="31">
        <f>'Raw Data Consolidated'!M31</f>
        <v>0</v>
      </c>
      <c r="N32" s="3">
        <f>SUM(B32:M32)</f>
        <v>0</v>
      </c>
    </row>
    <row r="33" spans="1:14" x14ac:dyDescent="0.35">
      <c r="A33" s="32" t="str">
        <f>RIGHT('Raw Data Consolidated'!A32,LEN('Raw Data Consolidated'!A32)-FIND("|",'Raw Data Consolidated'!A32)-1)</f>
        <v>CGST</v>
      </c>
      <c r="B33" s="31">
        <f>'Raw Data Consolidated'!B32</f>
        <v>0</v>
      </c>
      <c r="C33" s="31">
        <f>'Raw Data Consolidated'!C32</f>
        <v>0</v>
      </c>
      <c r="D33" s="31">
        <f>'Raw Data Consolidated'!D32</f>
        <v>0</v>
      </c>
      <c r="E33" s="31">
        <f>'Raw Data Consolidated'!E32</f>
        <v>0</v>
      </c>
      <c r="F33" s="31">
        <f>'Raw Data Consolidated'!F32</f>
        <v>0</v>
      </c>
      <c r="G33" s="31">
        <f>'Raw Data Consolidated'!G32</f>
        <v>0</v>
      </c>
      <c r="H33" s="31">
        <f>'Raw Data Consolidated'!H32</f>
        <v>0</v>
      </c>
      <c r="I33" s="31">
        <f>'Raw Data Consolidated'!I32</f>
        <v>0</v>
      </c>
      <c r="J33" s="31">
        <f>'Raw Data Consolidated'!J32</f>
        <v>0</v>
      </c>
      <c r="K33" s="31">
        <f>'Raw Data Consolidated'!K32</f>
        <v>0</v>
      </c>
      <c r="L33" s="31">
        <f>'Raw Data Consolidated'!L32</f>
        <v>0</v>
      </c>
      <c r="M33" s="31">
        <f>'Raw Data Consolidated'!M32</f>
        <v>0</v>
      </c>
      <c r="N33" s="3">
        <f>SUM(B33:M33)</f>
        <v>0</v>
      </c>
    </row>
    <row r="34" spans="1:14" x14ac:dyDescent="0.35">
      <c r="A34" s="32" t="str">
        <f>RIGHT('Raw Data Consolidated'!A33,LEN('Raw Data Consolidated'!A33)-FIND("|",'Raw Data Consolidated'!A33)-1)</f>
        <v>SGST</v>
      </c>
      <c r="B34" s="31">
        <f>'Raw Data Consolidated'!B33</f>
        <v>0</v>
      </c>
      <c r="C34" s="31">
        <f>'Raw Data Consolidated'!C33</f>
        <v>0</v>
      </c>
      <c r="D34" s="31">
        <f>'Raw Data Consolidated'!D33</f>
        <v>0</v>
      </c>
      <c r="E34" s="31">
        <f>'Raw Data Consolidated'!E33</f>
        <v>0</v>
      </c>
      <c r="F34" s="31">
        <f>'Raw Data Consolidated'!F33</f>
        <v>0</v>
      </c>
      <c r="G34" s="31">
        <f>'Raw Data Consolidated'!G33</f>
        <v>0</v>
      </c>
      <c r="H34" s="31">
        <f>'Raw Data Consolidated'!H33</f>
        <v>0</v>
      </c>
      <c r="I34" s="31">
        <f>'Raw Data Consolidated'!I33</f>
        <v>0</v>
      </c>
      <c r="J34" s="31">
        <f>'Raw Data Consolidated'!J33</f>
        <v>0</v>
      </c>
      <c r="K34" s="31">
        <f>'Raw Data Consolidated'!K33</f>
        <v>0</v>
      </c>
      <c r="L34" s="31">
        <f>'Raw Data Consolidated'!L33</f>
        <v>0</v>
      </c>
      <c r="M34" s="31">
        <f>'Raw Data Consolidated'!M33</f>
        <v>0</v>
      </c>
      <c r="N34" s="3">
        <f>SUM(B34:M34)</f>
        <v>0</v>
      </c>
    </row>
    <row r="35" spans="1:14" ht="15.75" customHeight="1" thickBot="1" x14ac:dyDescent="0.4">
      <c r="A35" s="33" t="str">
        <f>RIGHT('Raw Data Consolidated'!A34,LEN('Raw Data Consolidated'!A34)-FIND("|",'Raw Data Consolidated'!A34)-1)</f>
        <v>Cess</v>
      </c>
      <c r="B35" s="34">
        <f>'Raw Data Consolidated'!B34</f>
        <v>0</v>
      </c>
      <c r="C35" s="34">
        <f>'Raw Data Consolidated'!C34</f>
        <v>0</v>
      </c>
      <c r="D35" s="34">
        <f>'Raw Data Consolidated'!D34</f>
        <v>0</v>
      </c>
      <c r="E35" s="34">
        <f>'Raw Data Consolidated'!E34</f>
        <v>0</v>
      </c>
      <c r="F35" s="34">
        <f>'Raw Data Consolidated'!F34</f>
        <v>0</v>
      </c>
      <c r="G35" s="34">
        <f>'Raw Data Consolidated'!G34</f>
        <v>0</v>
      </c>
      <c r="H35" s="34">
        <f>'Raw Data Consolidated'!H34</f>
        <v>0</v>
      </c>
      <c r="I35" s="34">
        <f>'Raw Data Consolidated'!I34</f>
        <v>0</v>
      </c>
      <c r="J35" s="34">
        <f>'Raw Data Consolidated'!J34</f>
        <v>0</v>
      </c>
      <c r="K35" s="34">
        <f>'Raw Data Consolidated'!K34</f>
        <v>0</v>
      </c>
      <c r="L35" s="34">
        <f>'Raw Data Consolidated'!L34</f>
        <v>0</v>
      </c>
      <c r="M35" s="34">
        <f>'Raw Data Consolidated'!M34</f>
        <v>0</v>
      </c>
      <c r="N35" s="4">
        <f>SUM(B35:M35)</f>
        <v>0</v>
      </c>
    </row>
    <row r="36" spans="1:14" ht="15.75" customHeight="1" thickBot="1" x14ac:dyDescent="0.4"/>
    <row r="37" spans="1:14" ht="15.75" customHeight="1" thickBot="1" x14ac:dyDescent="0.4">
      <c r="A37" s="26" t="str">
        <f>LEFT('Raw Data Consolidated'!A35, FIND("|", 'Raw Data Consolidated'!A35)-1)</f>
        <v xml:space="preserve">Credit/Debit Notes - 9B (Unregistered) </v>
      </c>
      <c r="B37" s="27"/>
      <c r="C37" s="27"/>
      <c r="D37" s="27"/>
      <c r="E37" s="27"/>
      <c r="F37" s="27"/>
      <c r="G37" s="27"/>
      <c r="H37" s="27"/>
      <c r="I37" s="27"/>
      <c r="J37" s="27"/>
      <c r="K37" s="27"/>
      <c r="L37" s="27"/>
      <c r="M37" s="27"/>
      <c r="N37" s="23"/>
    </row>
    <row r="38" spans="1:14" x14ac:dyDescent="0.35">
      <c r="A38" s="32" t="str">
        <f>RIGHT('Raw Data Consolidated'!A35,LEN('Raw Data Consolidated'!A35)-FIND("|",'Raw Data Consolidated'!A35)-1)</f>
        <v>Taxable Value</v>
      </c>
      <c r="B38" s="31">
        <f>'Raw Data Consolidated'!B35</f>
        <v>0</v>
      </c>
      <c r="C38" s="31">
        <f>'Raw Data Consolidated'!C35</f>
        <v>0</v>
      </c>
      <c r="D38" s="31">
        <f>'Raw Data Consolidated'!D35</f>
        <v>0</v>
      </c>
      <c r="E38" s="31">
        <f>'Raw Data Consolidated'!E35</f>
        <v>0</v>
      </c>
      <c r="F38" s="31">
        <f>'Raw Data Consolidated'!F35</f>
        <v>0</v>
      </c>
      <c r="G38" s="31">
        <f>'Raw Data Consolidated'!G35</f>
        <v>0</v>
      </c>
      <c r="H38" s="31">
        <f>'Raw Data Consolidated'!H35</f>
        <v>0</v>
      </c>
      <c r="I38" s="31">
        <f>'Raw Data Consolidated'!I35</f>
        <v>0</v>
      </c>
      <c r="J38" s="31">
        <f>'Raw Data Consolidated'!J35</f>
        <v>0</v>
      </c>
      <c r="K38" s="31">
        <f>'Raw Data Consolidated'!K35</f>
        <v>0</v>
      </c>
      <c r="L38" s="31">
        <f>'Raw Data Consolidated'!L35</f>
        <v>0</v>
      </c>
      <c r="M38" s="31">
        <f>'Raw Data Consolidated'!M35</f>
        <v>0</v>
      </c>
      <c r="N38" s="3">
        <f>SUM(B38:M38)</f>
        <v>0</v>
      </c>
    </row>
    <row r="39" spans="1:14" x14ac:dyDescent="0.35">
      <c r="A39" s="32" t="str">
        <f>RIGHT('Raw Data Consolidated'!A36,LEN('Raw Data Consolidated'!A36)-FIND("|",'Raw Data Consolidated'!A36)-1)</f>
        <v>IGST</v>
      </c>
      <c r="B39" s="31">
        <f>'Raw Data Consolidated'!B36</f>
        <v>0</v>
      </c>
      <c r="C39" s="31">
        <f>'Raw Data Consolidated'!C36</f>
        <v>0</v>
      </c>
      <c r="D39" s="31">
        <f>'Raw Data Consolidated'!D36</f>
        <v>0</v>
      </c>
      <c r="E39" s="31">
        <f>'Raw Data Consolidated'!E36</f>
        <v>0</v>
      </c>
      <c r="F39" s="31">
        <f>'Raw Data Consolidated'!F36</f>
        <v>0</v>
      </c>
      <c r="G39" s="31">
        <f>'Raw Data Consolidated'!G36</f>
        <v>0</v>
      </c>
      <c r="H39" s="31">
        <f>'Raw Data Consolidated'!H36</f>
        <v>0</v>
      </c>
      <c r="I39" s="31">
        <f>'Raw Data Consolidated'!I36</f>
        <v>0</v>
      </c>
      <c r="J39" s="31">
        <f>'Raw Data Consolidated'!J36</f>
        <v>0</v>
      </c>
      <c r="K39" s="31">
        <f>'Raw Data Consolidated'!K36</f>
        <v>0</v>
      </c>
      <c r="L39" s="31">
        <f>'Raw Data Consolidated'!L36</f>
        <v>0</v>
      </c>
      <c r="M39" s="31">
        <f>'Raw Data Consolidated'!M36</f>
        <v>0</v>
      </c>
      <c r="N39" s="3">
        <f>SUM(B39:M39)</f>
        <v>0</v>
      </c>
    </row>
    <row r="40" spans="1:14" ht="15.75" customHeight="1" thickBot="1" x14ac:dyDescent="0.4">
      <c r="A40" s="33" t="str">
        <f>RIGHT('Raw Data Consolidated'!A37,LEN('Raw Data Consolidated'!A37)-FIND("|",'Raw Data Consolidated'!A37)-1)</f>
        <v>Cess</v>
      </c>
      <c r="B40" s="34">
        <f>'Raw Data Consolidated'!B37</f>
        <v>0</v>
      </c>
      <c r="C40" s="34">
        <f>'Raw Data Consolidated'!C37</f>
        <v>0</v>
      </c>
      <c r="D40" s="34">
        <f>'Raw Data Consolidated'!D37</f>
        <v>0</v>
      </c>
      <c r="E40" s="34">
        <f>'Raw Data Consolidated'!E37</f>
        <v>0</v>
      </c>
      <c r="F40" s="34">
        <f>'Raw Data Consolidated'!F37</f>
        <v>0</v>
      </c>
      <c r="G40" s="34">
        <f>'Raw Data Consolidated'!G37</f>
        <v>0</v>
      </c>
      <c r="H40" s="34">
        <f>'Raw Data Consolidated'!H37</f>
        <v>0</v>
      </c>
      <c r="I40" s="34">
        <f>'Raw Data Consolidated'!I37</f>
        <v>0</v>
      </c>
      <c r="J40" s="34">
        <f>'Raw Data Consolidated'!J37</f>
        <v>0</v>
      </c>
      <c r="K40" s="34">
        <f>'Raw Data Consolidated'!K37</f>
        <v>0</v>
      </c>
      <c r="L40" s="34">
        <f>'Raw Data Consolidated'!L37</f>
        <v>0</v>
      </c>
      <c r="M40" s="34">
        <f>'Raw Data Consolidated'!M37</f>
        <v>0</v>
      </c>
      <c r="N40" s="4">
        <f>SUM(B40:M40)</f>
        <v>0</v>
      </c>
    </row>
    <row r="41" spans="1:14" ht="15.75" customHeight="1" thickBot="1" x14ac:dyDescent="0.4"/>
    <row r="42" spans="1:14" ht="15.75" customHeight="1" thickBot="1" x14ac:dyDescent="0.4">
      <c r="A42" s="26" t="str">
        <f>LEFT('Raw Data Consolidated'!A38, FIND("|", 'Raw Data Consolidated'!A38)-1)</f>
        <v xml:space="preserve">Tax Liability (Advances Received) - 11A(1), 11A(2) </v>
      </c>
      <c r="B42" s="27"/>
      <c r="C42" s="27"/>
      <c r="D42" s="27"/>
      <c r="E42" s="27"/>
      <c r="F42" s="27"/>
      <c r="G42" s="27"/>
      <c r="H42" s="27"/>
      <c r="I42" s="27"/>
      <c r="J42" s="27"/>
      <c r="K42" s="27"/>
      <c r="L42" s="27"/>
      <c r="M42" s="27"/>
      <c r="N42" s="23"/>
    </row>
    <row r="43" spans="1:14" x14ac:dyDescent="0.35">
      <c r="A43" s="32" t="str">
        <f>RIGHT('Raw Data Consolidated'!A38,LEN('Raw Data Consolidated'!A38)-FIND("|",'Raw Data Consolidated'!A38)-1)</f>
        <v>Taxable Value</v>
      </c>
      <c r="B43" s="31">
        <f>'Raw Data Consolidated'!B38</f>
        <v>0</v>
      </c>
      <c r="C43" s="31">
        <f>'Raw Data Consolidated'!C38</f>
        <v>0</v>
      </c>
      <c r="D43" s="31">
        <f>'Raw Data Consolidated'!D38</f>
        <v>0</v>
      </c>
      <c r="E43" s="31">
        <f>'Raw Data Consolidated'!E38</f>
        <v>0</v>
      </c>
      <c r="F43" s="31">
        <f>'Raw Data Consolidated'!F38</f>
        <v>0</v>
      </c>
      <c r="G43" s="31">
        <f>'Raw Data Consolidated'!G38</f>
        <v>0</v>
      </c>
      <c r="H43" s="31">
        <f>'Raw Data Consolidated'!H38</f>
        <v>0</v>
      </c>
      <c r="I43" s="31">
        <f>'Raw Data Consolidated'!I38</f>
        <v>0</v>
      </c>
      <c r="J43" s="31">
        <f>'Raw Data Consolidated'!J38</f>
        <v>4500</v>
      </c>
      <c r="K43" s="31">
        <f>'Raw Data Consolidated'!K38</f>
        <v>0</v>
      </c>
      <c r="L43" s="31">
        <f>'Raw Data Consolidated'!L38</f>
        <v>0</v>
      </c>
      <c r="M43" s="31">
        <f>'Raw Data Consolidated'!M38</f>
        <v>0</v>
      </c>
      <c r="N43" s="3">
        <f>SUM(B43:M43)</f>
        <v>4500</v>
      </c>
    </row>
    <row r="44" spans="1:14" x14ac:dyDescent="0.35">
      <c r="A44" s="32" t="str">
        <f>RIGHT('Raw Data Consolidated'!A39,LEN('Raw Data Consolidated'!A39)-FIND("|",'Raw Data Consolidated'!A39)-1)</f>
        <v>IGST</v>
      </c>
      <c r="B44" s="31">
        <f>'Raw Data Consolidated'!B39</f>
        <v>0</v>
      </c>
      <c r="C44" s="31">
        <f>'Raw Data Consolidated'!C39</f>
        <v>0</v>
      </c>
      <c r="D44" s="31">
        <f>'Raw Data Consolidated'!D39</f>
        <v>0</v>
      </c>
      <c r="E44" s="31">
        <f>'Raw Data Consolidated'!E39</f>
        <v>0</v>
      </c>
      <c r="F44" s="31">
        <f>'Raw Data Consolidated'!F39</f>
        <v>0</v>
      </c>
      <c r="G44" s="31">
        <f>'Raw Data Consolidated'!G39</f>
        <v>0</v>
      </c>
      <c r="H44" s="31">
        <f>'Raw Data Consolidated'!H39</f>
        <v>0</v>
      </c>
      <c r="I44" s="31">
        <f>'Raw Data Consolidated'!I39</f>
        <v>0</v>
      </c>
      <c r="J44" s="31">
        <f>'Raw Data Consolidated'!J39</f>
        <v>0</v>
      </c>
      <c r="K44" s="31">
        <f>'Raw Data Consolidated'!K39</f>
        <v>0</v>
      </c>
      <c r="L44" s="31">
        <f>'Raw Data Consolidated'!L39</f>
        <v>0</v>
      </c>
      <c r="M44" s="31">
        <f>'Raw Data Consolidated'!M39</f>
        <v>0</v>
      </c>
      <c r="N44" s="3">
        <f>SUM(B44:M44)</f>
        <v>0</v>
      </c>
    </row>
    <row r="45" spans="1:14" x14ac:dyDescent="0.35">
      <c r="A45" s="32" t="str">
        <f>RIGHT('Raw Data Consolidated'!A40,LEN('Raw Data Consolidated'!A40)-FIND("|",'Raw Data Consolidated'!A40)-1)</f>
        <v>CGST</v>
      </c>
      <c r="B45" s="31">
        <f>'Raw Data Consolidated'!B40</f>
        <v>0</v>
      </c>
      <c r="C45" s="31">
        <f>'Raw Data Consolidated'!C40</f>
        <v>0</v>
      </c>
      <c r="D45" s="31">
        <f>'Raw Data Consolidated'!D40</f>
        <v>0</v>
      </c>
      <c r="E45" s="31">
        <f>'Raw Data Consolidated'!E40</f>
        <v>0</v>
      </c>
      <c r="F45" s="31">
        <f>'Raw Data Consolidated'!F40</f>
        <v>0</v>
      </c>
      <c r="G45" s="31">
        <f>'Raw Data Consolidated'!G40</f>
        <v>0</v>
      </c>
      <c r="H45" s="31">
        <f>'Raw Data Consolidated'!H40</f>
        <v>0</v>
      </c>
      <c r="I45" s="31">
        <f>'Raw Data Consolidated'!I40</f>
        <v>0</v>
      </c>
      <c r="J45" s="31">
        <f>'Raw Data Consolidated'!J40</f>
        <v>405</v>
      </c>
      <c r="K45" s="31">
        <f>'Raw Data Consolidated'!K40</f>
        <v>0</v>
      </c>
      <c r="L45" s="31">
        <f>'Raw Data Consolidated'!L40</f>
        <v>0</v>
      </c>
      <c r="M45" s="31">
        <f>'Raw Data Consolidated'!M40</f>
        <v>0</v>
      </c>
      <c r="N45" s="3">
        <f>SUM(B45:M45)</f>
        <v>405</v>
      </c>
    </row>
    <row r="46" spans="1:14" x14ac:dyDescent="0.35">
      <c r="A46" s="32" t="str">
        <f>RIGHT('Raw Data Consolidated'!A41,LEN('Raw Data Consolidated'!A41)-FIND("|",'Raw Data Consolidated'!A41)-1)</f>
        <v>SGST</v>
      </c>
      <c r="B46" s="31">
        <f>'Raw Data Consolidated'!B41</f>
        <v>0</v>
      </c>
      <c r="C46" s="31">
        <f>'Raw Data Consolidated'!C41</f>
        <v>0</v>
      </c>
      <c r="D46" s="31">
        <f>'Raw Data Consolidated'!D41</f>
        <v>0</v>
      </c>
      <c r="E46" s="31">
        <f>'Raw Data Consolidated'!E41</f>
        <v>0</v>
      </c>
      <c r="F46" s="31">
        <f>'Raw Data Consolidated'!F41</f>
        <v>0</v>
      </c>
      <c r="G46" s="31">
        <f>'Raw Data Consolidated'!G41</f>
        <v>0</v>
      </c>
      <c r="H46" s="31">
        <f>'Raw Data Consolidated'!H41</f>
        <v>0</v>
      </c>
      <c r="I46" s="31">
        <f>'Raw Data Consolidated'!I41</f>
        <v>0</v>
      </c>
      <c r="J46" s="31">
        <f>'Raw Data Consolidated'!J41</f>
        <v>405</v>
      </c>
      <c r="K46" s="31">
        <f>'Raw Data Consolidated'!K41</f>
        <v>0</v>
      </c>
      <c r="L46" s="31">
        <f>'Raw Data Consolidated'!L41</f>
        <v>0</v>
      </c>
      <c r="M46" s="31">
        <f>'Raw Data Consolidated'!M41</f>
        <v>0</v>
      </c>
      <c r="N46" s="3">
        <f>SUM(B46:M46)</f>
        <v>405</v>
      </c>
    </row>
    <row r="47" spans="1:14" ht="15.75" customHeight="1" thickBot="1" x14ac:dyDescent="0.4">
      <c r="A47" s="33" t="str">
        <f>RIGHT('Raw Data Consolidated'!A42,LEN('Raw Data Consolidated'!A42)-FIND("|",'Raw Data Consolidated'!A42)-1)</f>
        <v>Cess</v>
      </c>
      <c r="B47" s="34">
        <f>'Raw Data Consolidated'!B42</f>
        <v>0</v>
      </c>
      <c r="C47" s="34">
        <f>'Raw Data Consolidated'!C42</f>
        <v>0</v>
      </c>
      <c r="D47" s="34">
        <f>'Raw Data Consolidated'!D42</f>
        <v>0</v>
      </c>
      <c r="E47" s="34">
        <f>'Raw Data Consolidated'!E42</f>
        <v>0</v>
      </c>
      <c r="F47" s="34">
        <f>'Raw Data Consolidated'!F42</f>
        <v>0</v>
      </c>
      <c r="G47" s="34">
        <f>'Raw Data Consolidated'!G42</f>
        <v>0</v>
      </c>
      <c r="H47" s="34">
        <f>'Raw Data Consolidated'!H42</f>
        <v>0</v>
      </c>
      <c r="I47" s="34">
        <f>'Raw Data Consolidated'!I42</f>
        <v>0</v>
      </c>
      <c r="J47" s="34">
        <f>'Raw Data Consolidated'!J42</f>
        <v>0</v>
      </c>
      <c r="K47" s="34">
        <f>'Raw Data Consolidated'!K42</f>
        <v>0</v>
      </c>
      <c r="L47" s="34">
        <f>'Raw Data Consolidated'!L42</f>
        <v>0</v>
      </c>
      <c r="M47" s="34">
        <f>'Raw Data Consolidated'!M42</f>
        <v>0</v>
      </c>
      <c r="N47" s="4">
        <f>SUM(B47:M47)</f>
        <v>0</v>
      </c>
    </row>
    <row r="48" spans="1:14" ht="15.75" customHeight="1" thickBot="1" x14ac:dyDescent="0.4"/>
    <row r="49" spans="1:14" ht="15.75" customHeight="1" thickBot="1" x14ac:dyDescent="0.4">
      <c r="A49" s="26" t="str">
        <f>LEFT('Raw Data Consolidated'!A43, FIND("|", 'Raw Data Consolidated'!A43)-1)</f>
        <v xml:space="preserve">Adjustment of Advances - 11B(1), 11B(2) </v>
      </c>
      <c r="B49" s="27"/>
      <c r="C49" s="27"/>
      <c r="D49" s="27"/>
      <c r="E49" s="27"/>
      <c r="F49" s="27"/>
      <c r="G49" s="27"/>
      <c r="H49" s="27"/>
      <c r="I49" s="27"/>
      <c r="J49" s="27"/>
      <c r="K49" s="27"/>
      <c r="L49" s="27"/>
      <c r="M49" s="27"/>
      <c r="N49" s="23"/>
    </row>
    <row r="50" spans="1:14" x14ac:dyDescent="0.35">
      <c r="A50" s="32" t="str">
        <f>RIGHT('Raw Data Consolidated'!A43,LEN('Raw Data Consolidated'!A43)-FIND("|",'Raw Data Consolidated'!A43)-1)</f>
        <v>Taxable Value</v>
      </c>
      <c r="B50" s="31">
        <f>'Raw Data Consolidated'!B43</f>
        <v>0</v>
      </c>
      <c r="C50" s="31">
        <f>'Raw Data Consolidated'!C43</f>
        <v>0</v>
      </c>
      <c r="D50" s="31">
        <f>'Raw Data Consolidated'!D43</f>
        <v>0</v>
      </c>
      <c r="E50" s="31">
        <f>'Raw Data Consolidated'!E43</f>
        <v>0</v>
      </c>
      <c r="F50" s="31">
        <f>'Raw Data Consolidated'!F43</f>
        <v>0</v>
      </c>
      <c r="G50" s="31">
        <f>'Raw Data Consolidated'!G43</f>
        <v>0</v>
      </c>
      <c r="H50" s="31">
        <f>'Raw Data Consolidated'!H43</f>
        <v>0</v>
      </c>
      <c r="I50" s="31">
        <f>'Raw Data Consolidated'!I43</f>
        <v>0</v>
      </c>
      <c r="J50" s="31">
        <f>'Raw Data Consolidated'!J43</f>
        <v>0</v>
      </c>
      <c r="K50" s="31">
        <f>'Raw Data Consolidated'!K43</f>
        <v>0</v>
      </c>
      <c r="L50" s="31">
        <f>'Raw Data Consolidated'!L43</f>
        <v>0</v>
      </c>
      <c r="M50" s="31">
        <f>'Raw Data Consolidated'!M43</f>
        <v>0</v>
      </c>
      <c r="N50" s="3">
        <f>SUM(B50:M50)</f>
        <v>0</v>
      </c>
    </row>
    <row r="51" spans="1:14" x14ac:dyDescent="0.35">
      <c r="A51" s="32" t="str">
        <f>RIGHT('Raw Data Consolidated'!A44,LEN('Raw Data Consolidated'!A44)-FIND("|",'Raw Data Consolidated'!A44)-1)</f>
        <v>IGST</v>
      </c>
      <c r="B51" s="31">
        <f>'Raw Data Consolidated'!B44</f>
        <v>0</v>
      </c>
      <c r="C51" s="31">
        <f>'Raw Data Consolidated'!C44</f>
        <v>0</v>
      </c>
      <c r="D51" s="31">
        <f>'Raw Data Consolidated'!D44</f>
        <v>0</v>
      </c>
      <c r="E51" s="31">
        <f>'Raw Data Consolidated'!E44</f>
        <v>0</v>
      </c>
      <c r="F51" s="31">
        <f>'Raw Data Consolidated'!F44</f>
        <v>0</v>
      </c>
      <c r="G51" s="31">
        <f>'Raw Data Consolidated'!G44</f>
        <v>0</v>
      </c>
      <c r="H51" s="31">
        <f>'Raw Data Consolidated'!H44</f>
        <v>0</v>
      </c>
      <c r="I51" s="31">
        <f>'Raw Data Consolidated'!I44</f>
        <v>0</v>
      </c>
      <c r="J51" s="31">
        <f>'Raw Data Consolidated'!J44</f>
        <v>0</v>
      </c>
      <c r="K51" s="31">
        <f>'Raw Data Consolidated'!K44</f>
        <v>0</v>
      </c>
      <c r="L51" s="31">
        <f>'Raw Data Consolidated'!L44</f>
        <v>0</v>
      </c>
      <c r="M51" s="31">
        <f>'Raw Data Consolidated'!M44</f>
        <v>0</v>
      </c>
      <c r="N51" s="3">
        <f>SUM(B51:M51)</f>
        <v>0</v>
      </c>
    </row>
    <row r="52" spans="1:14" x14ac:dyDescent="0.35">
      <c r="A52" s="32" t="str">
        <f>RIGHT('Raw Data Consolidated'!A45,LEN('Raw Data Consolidated'!A45)-FIND("|",'Raw Data Consolidated'!A45)-1)</f>
        <v>CGST</v>
      </c>
      <c r="B52" s="31">
        <f>'Raw Data Consolidated'!B45</f>
        <v>0</v>
      </c>
      <c r="C52" s="31">
        <f>'Raw Data Consolidated'!C45</f>
        <v>0</v>
      </c>
      <c r="D52" s="31">
        <f>'Raw Data Consolidated'!D45</f>
        <v>0</v>
      </c>
      <c r="E52" s="31">
        <f>'Raw Data Consolidated'!E45</f>
        <v>0</v>
      </c>
      <c r="F52" s="31">
        <f>'Raw Data Consolidated'!F45</f>
        <v>0</v>
      </c>
      <c r="G52" s="31">
        <f>'Raw Data Consolidated'!G45</f>
        <v>0</v>
      </c>
      <c r="H52" s="31">
        <f>'Raw Data Consolidated'!H45</f>
        <v>0</v>
      </c>
      <c r="I52" s="31">
        <f>'Raw Data Consolidated'!I45</f>
        <v>0</v>
      </c>
      <c r="J52" s="31">
        <f>'Raw Data Consolidated'!J45</f>
        <v>0</v>
      </c>
      <c r="K52" s="31">
        <f>'Raw Data Consolidated'!K45</f>
        <v>0</v>
      </c>
      <c r="L52" s="31">
        <f>'Raw Data Consolidated'!L45</f>
        <v>0</v>
      </c>
      <c r="M52" s="31">
        <f>'Raw Data Consolidated'!M45</f>
        <v>0</v>
      </c>
      <c r="N52" s="3">
        <f>SUM(B52:M52)</f>
        <v>0</v>
      </c>
    </row>
    <row r="53" spans="1:14" x14ac:dyDescent="0.35">
      <c r="A53" s="32" t="str">
        <f>RIGHT('Raw Data Consolidated'!A46,LEN('Raw Data Consolidated'!A46)-FIND("|",'Raw Data Consolidated'!A46)-1)</f>
        <v>SGST</v>
      </c>
      <c r="B53" s="31">
        <f>'Raw Data Consolidated'!B46</f>
        <v>0</v>
      </c>
      <c r="C53" s="31">
        <f>'Raw Data Consolidated'!C46</f>
        <v>0</v>
      </c>
      <c r="D53" s="31">
        <f>'Raw Data Consolidated'!D46</f>
        <v>0</v>
      </c>
      <c r="E53" s="31">
        <f>'Raw Data Consolidated'!E46</f>
        <v>0</v>
      </c>
      <c r="F53" s="31">
        <f>'Raw Data Consolidated'!F46</f>
        <v>0</v>
      </c>
      <c r="G53" s="31">
        <f>'Raw Data Consolidated'!G46</f>
        <v>0</v>
      </c>
      <c r="H53" s="31">
        <f>'Raw Data Consolidated'!H46</f>
        <v>0</v>
      </c>
      <c r="I53" s="31">
        <f>'Raw Data Consolidated'!I46</f>
        <v>0</v>
      </c>
      <c r="J53" s="31">
        <f>'Raw Data Consolidated'!J46</f>
        <v>0</v>
      </c>
      <c r="K53" s="31">
        <f>'Raw Data Consolidated'!K46</f>
        <v>0</v>
      </c>
      <c r="L53" s="31">
        <f>'Raw Data Consolidated'!L46</f>
        <v>0</v>
      </c>
      <c r="M53" s="31">
        <f>'Raw Data Consolidated'!M46</f>
        <v>0</v>
      </c>
      <c r="N53" s="3">
        <f>SUM(B53:M53)</f>
        <v>0</v>
      </c>
    </row>
    <row r="54" spans="1:14" ht="15.75" customHeight="1" thickBot="1" x14ac:dyDescent="0.4">
      <c r="A54" s="33" t="str">
        <f>RIGHT('Raw Data Consolidated'!A47,LEN('Raw Data Consolidated'!A47)-FIND("|",'Raw Data Consolidated'!A47)-1)</f>
        <v>Cess</v>
      </c>
      <c r="B54" s="34">
        <f>'Raw Data Consolidated'!B47</f>
        <v>0</v>
      </c>
      <c r="C54" s="34">
        <f>'Raw Data Consolidated'!C47</f>
        <v>0</v>
      </c>
      <c r="D54" s="34">
        <f>'Raw Data Consolidated'!D47</f>
        <v>0</v>
      </c>
      <c r="E54" s="34">
        <f>'Raw Data Consolidated'!E47</f>
        <v>0</v>
      </c>
      <c r="F54" s="34">
        <f>'Raw Data Consolidated'!F47</f>
        <v>0</v>
      </c>
      <c r="G54" s="34">
        <f>'Raw Data Consolidated'!G47</f>
        <v>0</v>
      </c>
      <c r="H54" s="34">
        <f>'Raw Data Consolidated'!H47</f>
        <v>0</v>
      </c>
      <c r="I54" s="34">
        <f>'Raw Data Consolidated'!I47</f>
        <v>0</v>
      </c>
      <c r="J54" s="34">
        <f>'Raw Data Consolidated'!J47</f>
        <v>0</v>
      </c>
      <c r="K54" s="34">
        <f>'Raw Data Consolidated'!K47</f>
        <v>0</v>
      </c>
      <c r="L54" s="34">
        <f>'Raw Data Consolidated'!L47</f>
        <v>0</v>
      </c>
      <c r="M54" s="34">
        <f>'Raw Data Consolidated'!M47</f>
        <v>0</v>
      </c>
      <c r="N54" s="4">
        <f>SUM(B54:M54)</f>
        <v>0</v>
      </c>
    </row>
    <row r="55" spans="1:14" ht="15.75" customHeight="1" thickBot="1" x14ac:dyDescent="0.4"/>
    <row r="56" spans="1:14" ht="15.75" customHeight="1" thickBot="1" x14ac:dyDescent="0.4">
      <c r="A56" s="26" t="str">
        <f>LEFT('Raw Data Consolidated'!A48, FIND("|", 'Raw Data Consolidated'!A48)-1)</f>
        <v xml:space="preserve">Amended B2B Invoices - 9A </v>
      </c>
      <c r="B56" s="27"/>
      <c r="C56" s="27"/>
      <c r="D56" s="27"/>
      <c r="E56" s="27"/>
      <c r="F56" s="27"/>
      <c r="G56" s="27"/>
      <c r="H56" s="27"/>
      <c r="I56" s="27"/>
      <c r="J56" s="27"/>
      <c r="K56" s="27"/>
      <c r="L56" s="27"/>
      <c r="M56" s="27"/>
      <c r="N56" s="23"/>
    </row>
    <row r="57" spans="1:14" x14ac:dyDescent="0.35">
      <c r="A57" s="32" t="str">
        <f>RIGHT('Raw Data Consolidated'!A48, LEN('Raw Data Consolidated'!A48) - FIND("|", 'Raw Data Consolidated'!A48) - 1)</f>
        <v>Taxable Value</v>
      </c>
      <c r="B57" s="31">
        <f>'Raw Data Consolidated'!B48</f>
        <v>0</v>
      </c>
      <c r="C57" s="31">
        <f>'Raw Data Consolidated'!C48</f>
        <v>0</v>
      </c>
      <c r="D57" s="31">
        <f>'Raw Data Consolidated'!D48</f>
        <v>0</v>
      </c>
      <c r="E57" s="31">
        <f>'Raw Data Consolidated'!E48</f>
        <v>0</v>
      </c>
      <c r="F57" s="31">
        <f>'Raw Data Consolidated'!F48</f>
        <v>0</v>
      </c>
      <c r="G57" s="31">
        <f>'Raw Data Consolidated'!G48</f>
        <v>0</v>
      </c>
      <c r="H57" s="31">
        <f>'Raw Data Consolidated'!H48</f>
        <v>0</v>
      </c>
      <c r="I57" s="31">
        <f>'Raw Data Consolidated'!I48</f>
        <v>0</v>
      </c>
      <c r="J57" s="31">
        <f>'Raw Data Consolidated'!J48</f>
        <v>0</v>
      </c>
      <c r="K57" s="31">
        <f>'Raw Data Consolidated'!K48</f>
        <v>0</v>
      </c>
      <c r="L57" s="31">
        <f>'Raw Data Consolidated'!L48</f>
        <v>0</v>
      </c>
      <c r="M57" s="31">
        <f>'Raw Data Consolidated'!M48</f>
        <v>0</v>
      </c>
      <c r="N57" s="3">
        <f>SUM(B57:M57)</f>
        <v>0</v>
      </c>
    </row>
    <row r="58" spans="1:14" x14ac:dyDescent="0.35">
      <c r="A58" s="32" t="str">
        <f>RIGHT('Raw Data Consolidated'!A49, LEN('Raw Data Consolidated'!A49) - FIND("|", 'Raw Data Consolidated'!A49) - 1)</f>
        <v>IGST</v>
      </c>
      <c r="B58" s="31">
        <f>'Raw Data Consolidated'!B49</f>
        <v>0</v>
      </c>
      <c r="C58" s="31">
        <f>'Raw Data Consolidated'!C49</f>
        <v>0</v>
      </c>
      <c r="D58" s="31">
        <f>'Raw Data Consolidated'!D49</f>
        <v>0</v>
      </c>
      <c r="E58" s="31">
        <f>'Raw Data Consolidated'!E49</f>
        <v>0</v>
      </c>
      <c r="F58" s="31">
        <f>'Raw Data Consolidated'!F49</f>
        <v>0</v>
      </c>
      <c r="G58" s="31">
        <f>'Raw Data Consolidated'!G49</f>
        <v>0</v>
      </c>
      <c r="H58" s="31">
        <f>'Raw Data Consolidated'!H49</f>
        <v>0</v>
      </c>
      <c r="I58" s="31">
        <f>'Raw Data Consolidated'!I49</f>
        <v>0</v>
      </c>
      <c r="J58" s="31">
        <f>'Raw Data Consolidated'!J49</f>
        <v>0</v>
      </c>
      <c r="K58" s="31">
        <f>'Raw Data Consolidated'!K49</f>
        <v>0</v>
      </c>
      <c r="L58" s="31">
        <f>'Raw Data Consolidated'!L49</f>
        <v>0</v>
      </c>
      <c r="M58" s="31">
        <f>'Raw Data Consolidated'!M49</f>
        <v>0</v>
      </c>
      <c r="N58" s="3">
        <f>SUM(B58:M58)</f>
        <v>0</v>
      </c>
    </row>
    <row r="59" spans="1:14" x14ac:dyDescent="0.35">
      <c r="A59" s="32" t="str">
        <f>RIGHT('Raw Data Consolidated'!A50, LEN('Raw Data Consolidated'!A50) - FIND("|", 'Raw Data Consolidated'!A50) - 1)</f>
        <v>CGST</v>
      </c>
      <c r="B59" s="31">
        <f>'Raw Data Consolidated'!B50</f>
        <v>0</v>
      </c>
      <c r="C59" s="31">
        <f>'Raw Data Consolidated'!C50</f>
        <v>0</v>
      </c>
      <c r="D59" s="31">
        <f>'Raw Data Consolidated'!D50</f>
        <v>0</v>
      </c>
      <c r="E59" s="31">
        <f>'Raw Data Consolidated'!E50</f>
        <v>0</v>
      </c>
      <c r="F59" s="31">
        <f>'Raw Data Consolidated'!F50</f>
        <v>0</v>
      </c>
      <c r="G59" s="31">
        <f>'Raw Data Consolidated'!G50</f>
        <v>0</v>
      </c>
      <c r="H59" s="31">
        <f>'Raw Data Consolidated'!H50</f>
        <v>0</v>
      </c>
      <c r="I59" s="31">
        <f>'Raw Data Consolidated'!I50</f>
        <v>0</v>
      </c>
      <c r="J59" s="31">
        <f>'Raw Data Consolidated'!J50</f>
        <v>0</v>
      </c>
      <c r="K59" s="31">
        <f>'Raw Data Consolidated'!K50</f>
        <v>0</v>
      </c>
      <c r="L59" s="31">
        <f>'Raw Data Consolidated'!L50</f>
        <v>0</v>
      </c>
      <c r="M59" s="31">
        <f>'Raw Data Consolidated'!M50</f>
        <v>0</v>
      </c>
      <c r="N59" s="3">
        <f>SUM(B59:M59)</f>
        <v>0</v>
      </c>
    </row>
    <row r="60" spans="1:14" x14ac:dyDescent="0.35">
      <c r="A60" s="32" t="str">
        <f>RIGHT('Raw Data Consolidated'!A51, LEN('Raw Data Consolidated'!A51) - FIND("|", 'Raw Data Consolidated'!A51) - 1)</f>
        <v>SGST</v>
      </c>
      <c r="B60" s="31">
        <f>'Raw Data Consolidated'!B51</f>
        <v>0</v>
      </c>
      <c r="C60" s="31">
        <f>'Raw Data Consolidated'!C51</f>
        <v>0</v>
      </c>
      <c r="D60" s="31">
        <f>'Raw Data Consolidated'!D51</f>
        <v>0</v>
      </c>
      <c r="E60" s="31">
        <f>'Raw Data Consolidated'!E51</f>
        <v>0</v>
      </c>
      <c r="F60" s="31">
        <f>'Raw Data Consolidated'!F51</f>
        <v>0</v>
      </c>
      <c r="G60" s="31">
        <f>'Raw Data Consolidated'!G51</f>
        <v>0</v>
      </c>
      <c r="H60" s="31">
        <f>'Raw Data Consolidated'!H51</f>
        <v>0</v>
      </c>
      <c r="I60" s="31">
        <f>'Raw Data Consolidated'!I51</f>
        <v>0</v>
      </c>
      <c r="J60" s="31">
        <f>'Raw Data Consolidated'!J51</f>
        <v>0</v>
      </c>
      <c r="K60" s="31">
        <f>'Raw Data Consolidated'!K51</f>
        <v>0</v>
      </c>
      <c r="L60" s="31">
        <f>'Raw Data Consolidated'!L51</f>
        <v>0</v>
      </c>
      <c r="M60" s="31">
        <f>'Raw Data Consolidated'!M51</f>
        <v>0</v>
      </c>
      <c r="N60" s="3">
        <f>SUM(B60:M60)</f>
        <v>0</v>
      </c>
    </row>
    <row r="61" spans="1:14" ht="15.75" customHeight="1" thickBot="1" x14ac:dyDescent="0.4">
      <c r="A61" s="33" t="str">
        <f>RIGHT('Raw Data Consolidated'!A52, LEN('Raw Data Consolidated'!A52) - FIND("|", 'Raw Data Consolidated'!A52) - 1)</f>
        <v>Cess</v>
      </c>
      <c r="B61" s="34">
        <f>'Raw Data Consolidated'!B52</f>
        <v>0</v>
      </c>
      <c r="C61" s="34">
        <f>'Raw Data Consolidated'!C52</f>
        <v>0</v>
      </c>
      <c r="D61" s="34">
        <f>'Raw Data Consolidated'!D52</f>
        <v>0</v>
      </c>
      <c r="E61" s="34">
        <f>'Raw Data Consolidated'!E52</f>
        <v>0</v>
      </c>
      <c r="F61" s="34">
        <f>'Raw Data Consolidated'!F52</f>
        <v>0</v>
      </c>
      <c r="G61" s="34">
        <f>'Raw Data Consolidated'!G52</f>
        <v>0</v>
      </c>
      <c r="H61" s="34">
        <f>'Raw Data Consolidated'!H52</f>
        <v>0</v>
      </c>
      <c r="I61" s="34">
        <f>'Raw Data Consolidated'!I52</f>
        <v>0</v>
      </c>
      <c r="J61" s="34">
        <f>'Raw Data Consolidated'!J52</f>
        <v>0</v>
      </c>
      <c r="K61" s="34">
        <f>'Raw Data Consolidated'!K52</f>
        <v>0</v>
      </c>
      <c r="L61" s="34">
        <f>'Raw Data Consolidated'!L52</f>
        <v>0</v>
      </c>
      <c r="M61" s="34">
        <f>'Raw Data Consolidated'!M52</f>
        <v>0</v>
      </c>
      <c r="N61" s="4">
        <f>SUM(B61:M61)</f>
        <v>0</v>
      </c>
    </row>
    <row r="62" spans="1:14" ht="15.75" customHeight="1" thickBot="1" x14ac:dyDescent="0.4"/>
    <row r="63" spans="1:14" ht="15.75" customHeight="1" thickBot="1" x14ac:dyDescent="0.4">
      <c r="A63" s="35" t="str">
        <f>LEFT('Raw Data Consolidated'!A53, FIND("|", 'Raw Data Consolidated'!A53)-1)</f>
        <v xml:space="preserve">Amended B2C (Large) Invoices - 9A </v>
      </c>
      <c r="B63" s="36"/>
      <c r="C63" s="36"/>
      <c r="D63" s="36"/>
      <c r="E63" s="36"/>
      <c r="F63" s="36"/>
      <c r="G63" s="36"/>
      <c r="H63" s="36"/>
      <c r="I63" s="36"/>
      <c r="J63" s="36"/>
      <c r="K63" s="36"/>
      <c r="L63" s="36"/>
      <c r="M63" s="36"/>
      <c r="N63" s="23"/>
    </row>
    <row r="64" spans="1:14" x14ac:dyDescent="0.35">
      <c r="A64" s="32" t="str">
        <f>RIGHT('Raw Data Consolidated'!A53,LEN('Raw Data Consolidated'!A53)-FIND("|",'Raw Data Consolidated'!A53)-1)</f>
        <v>Taxable Value</v>
      </c>
      <c r="B64" s="31">
        <f>'Raw Data Consolidated'!B53</f>
        <v>0</v>
      </c>
      <c r="C64" s="31">
        <f>'Raw Data Consolidated'!C53</f>
        <v>0</v>
      </c>
      <c r="D64" s="31">
        <f>'Raw Data Consolidated'!D53</f>
        <v>0</v>
      </c>
      <c r="E64" s="31">
        <f>'Raw Data Consolidated'!E53</f>
        <v>0</v>
      </c>
      <c r="F64" s="31">
        <f>'Raw Data Consolidated'!F53</f>
        <v>0</v>
      </c>
      <c r="G64" s="31">
        <f>'Raw Data Consolidated'!G53</f>
        <v>0</v>
      </c>
      <c r="H64" s="31">
        <f>'Raw Data Consolidated'!H53</f>
        <v>0</v>
      </c>
      <c r="I64" s="31">
        <f>'Raw Data Consolidated'!I53</f>
        <v>0</v>
      </c>
      <c r="J64" s="31">
        <f>'Raw Data Consolidated'!J53</f>
        <v>0</v>
      </c>
      <c r="K64" s="31">
        <f>'Raw Data Consolidated'!K53</f>
        <v>0</v>
      </c>
      <c r="L64" s="31">
        <f>'Raw Data Consolidated'!L53</f>
        <v>0</v>
      </c>
      <c r="M64" s="31">
        <f>'Raw Data Consolidated'!M53</f>
        <v>0</v>
      </c>
      <c r="N64" s="3">
        <f>SUM(B64:M64)</f>
        <v>0</v>
      </c>
    </row>
    <row r="65" spans="1:14" x14ac:dyDescent="0.35">
      <c r="A65" s="32" t="str">
        <f>RIGHT('Raw Data Consolidated'!A54,LEN('Raw Data Consolidated'!A54)-FIND("|",'Raw Data Consolidated'!A54)-1)</f>
        <v>IGST</v>
      </c>
      <c r="B65" s="31">
        <f>'Raw Data Consolidated'!B54</f>
        <v>0</v>
      </c>
      <c r="C65" s="31">
        <f>'Raw Data Consolidated'!C54</f>
        <v>0</v>
      </c>
      <c r="D65" s="31">
        <f>'Raw Data Consolidated'!D54</f>
        <v>0</v>
      </c>
      <c r="E65" s="31">
        <f>'Raw Data Consolidated'!E54</f>
        <v>0</v>
      </c>
      <c r="F65" s="31">
        <f>'Raw Data Consolidated'!F54</f>
        <v>0</v>
      </c>
      <c r="G65" s="31">
        <f>'Raw Data Consolidated'!G54</f>
        <v>0</v>
      </c>
      <c r="H65" s="31">
        <f>'Raw Data Consolidated'!H54</f>
        <v>0</v>
      </c>
      <c r="I65" s="31">
        <f>'Raw Data Consolidated'!I54</f>
        <v>0</v>
      </c>
      <c r="J65" s="31">
        <f>'Raw Data Consolidated'!J54</f>
        <v>0</v>
      </c>
      <c r="K65" s="31">
        <f>'Raw Data Consolidated'!K54</f>
        <v>0</v>
      </c>
      <c r="L65" s="31">
        <f>'Raw Data Consolidated'!L54</f>
        <v>0</v>
      </c>
      <c r="M65" s="31">
        <f>'Raw Data Consolidated'!M54</f>
        <v>0</v>
      </c>
      <c r="N65" s="3">
        <f>SUM(B65:M65)</f>
        <v>0</v>
      </c>
    </row>
    <row r="66" spans="1:14" ht="15.75" customHeight="1" thickBot="1" x14ac:dyDescent="0.4">
      <c r="A66" s="33" t="str">
        <f>RIGHT('Raw Data Consolidated'!A55,LEN('Raw Data Consolidated'!A55)-FIND("|",'Raw Data Consolidated'!A55)-1)</f>
        <v>Cess</v>
      </c>
      <c r="B66" s="34">
        <f>'Raw Data Consolidated'!B55</f>
        <v>0</v>
      </c>
      <c r="C66" s="34">
        <f>'Raw Data Consolidated'!C55</f>
        <v>0</v>
      </c>
      <c r="D66" s="34">
        <f>'Raw Data Consolidated'!D55</f>
        <v>0</v>
      </c>
      <c r="E66" s="34">
        <f>'Raw Data Consolidated'!E55</f>
        <v>0</v>
      </c>
      <c r="F66" s="34">
        <f>'Raw Data Consolidated'!F55</f>
        <v>0</v>
      </c>
      <c r="G66" s="34">
        <f>'Raw Data Consolidated'!G55</f>
        <v>0</v>
      </c>
      <c r="H66" s="34">
        <f>'Raw Data Consolidated'!H55</f>
        <v>0</v>
      </c>
      <c r="I66" s="34">
        <f>'Raw Data Consolidated'!I55</f>
        <v>0</v>
      </c>
      <c r="J66" s="34">
        <f>'Raw Data Consolidated'!J55</f>
        <v>0</v>
      </c>
      <c r="K66" s="34">
        <f>'Raw Data Consolidated'!K55</f>
        <v>0</v>
      </c>
      <c r="L66" s="34">
        <f>'Raw Data Consolidated'!L55</f>
        <v>0</v>
      </c>
      <c r="M66" s="34">
        <f>'Raw Data Consolidated'!M55</f>
        <v>0</v>
      </c>
      <c r="N66" s="4">
        <f>SUM(B66:M66)</f>
        <v>0</v>
      </c>
    </row>
    <row r="67" spans="1:14" ht="15.75" customHeight="1" thickBot="1" x14ac:dyDescent="0.4"/>
    <row r="68" spans="1:14" ht="15.75" customHeight="1" thickBot="1" x14ac:dyDescent="0.4">
      <c r="A68" s="26" t="str">
        <f>LEFT('Raw Data Consolidated'!A56, FIND("|", 'Raw Data Consolidated'!A56)-1)</f>
        <v xml:space="preserve">Amended B2C (Others) - 10 </v>
      </c>
      <c r="B68" s="27"/>
      <c r="C68" s="27"/>
      <c r="D68" s="27"/>
      <c r="E68" s="27"/>
      <c r="F68" s="27"/>
      <c r="G68" s="27"/>
      <c r="H68" s="27"/>
      <c r="I68" s="27"/>
      <c r="J68" s="27"/>
      <c r="K68" s="27"/>
      <c r="L68" s="27"/>
      <c r="M68" s="27"/>
      <c r="N68" s="23"/>
    </row>
    <row r="69" spans="1:14" x14ac:dyDescent="0.35">
      <c r="A69" s="32" t="str">
        <f>RIGHT('Raw Data Consolidated'!A56,LEN('Raw Data Consolidated'!A56)-FIND("|",'Raw Data Consolidated'!A56)-1)</f>
        <v>Taxable Value</v>
      </c>
      <c r="B69" s="31">
        <f>'Raw Data Consolidated'!B56</f>
        <v>0</v>
      </c>
      <c r="C69" s="31">
        <f>'Raw Data Consolidated'!C56</f>
        <v>0</v>
      </c>
      <c r="D69" s="31">
        <f>'Raw Data Consolidated'!D56</f>
        <v>0</v>
      </c>
      <c r="E69" s="31">
        <f>'Raw Data Consolidated'!E56</f>
        <v>0</v>
      </c>
      <c r="F69" s="31">
        <f>'Raw Data Consolidated'!F56</f>
        <v>0</v>
      </c>
      <c r="G69" s="31">
        <f>'Raw Data Consolidated'!G56</f>
        <v>0</v>
      </c>
      <c r="H69" s="31">
        <f>'Raw Data Consolidated'!H56</f>
        <v>0</v>
      </c>
      <c r="I69" s="31">
        <f>'Raw Data Consolidated'!I56</f>
        <v>0</v>
      </c>
      <c r="J69" s="31">
        <f>'Raw Data Consolidated'!J56</f>
        <v>0</v>
      </c>
      <c r="K69" s="31">
        <f>'Raw Data Consolidated'!K56</f>
        <v>0</v>
      </c>
      <c r="L69" s="31">
        <f>'Raw Data Consolidated'!L56</f>
        <v>0</v>
      </c>
      <c r="M69" s="31">
        <f>'Raw Data Consolidated'!M56</f>
        <v>0</v>
      </c>
      <c r="N69" s="3">
        <f>SUM(B69:M69)</f>
        <v>0</v>
      </c>
    </row>
    <row r="70" spans="1:14" x14ac:dyDescent="0.35">
      <c r="A70" s="32" t="str">
        <f>RIGHT('Raw Data Consolidated'!A57,LEN('Raw Data Consolidated'!A57)-FIND("|",'Raw Data Consolidated'!A57)-1)</f>
        <v>IGST</v>
      </c>
      <c r="B70" s="31">
        <f>'Raw Data Consolidated'!B57</f>
        <v>0</v>
      </c>
      <c r="C70" s="31">
        <f>'Raw Data Consolidated'!C57</f>
        <v>0</v>
      </c>
      <c r="D70" s="31">
        <f>'Raw Data Consolidated'!D57</f>
        <v>0</v>
      </c>
      <c r="E70" s="31">
        <f>'Raw Data Consolidated'!E57</f>
        <v>0</v>
      </c>
      <c r="F70" s="31">
        <f>'Raw Data Consolidated'!F57</f>
        <v>0</v>
      </c>
      <c r="G70" s="31">
        <f>'Raw Data Consolidated'!G57</f>
        <v>0</v>
      </c>
      <c r="H70" s="31">
        <f>'Raw Data Consolidated'!H57</f>
        <v>0</v>
      </c>
      <c r="I70" s="31">
        <f>'Raw Data Consolidated'!I57</f>
        <v>0</v>
      </c>
      <c r="J70" s="31">
        <f>'Raw Data Consolidated'!J57</f>
        <v>0</v>
      </c>
      <c r="K70" s="31">
        <f>'Raw Data Consolidated'!K57</f>
        <v>0</v>
      </c>
      <c r="L70" s="31">
        <f>'Raw Data Consolidated'!L57</f>
        <v>0</v>
      </c>
      <c r="M70" s="31">
        <f>'Raw Data Consolidated'!M57</f>
        <v>0</v>
      </c>
      <c r="N70" s="3">
        <f>SUM(B70:M70)</f>
        <v>0</v>
      </c>
    </row>
    <row r="71" spans="1:14" x14ac:dyDescent="0.35">
      <c r="A71" s="32" t="str">
        <f>RIGHT('Raw Data Consolidated'!A58,LEN('Raw Data Consolidated'!A58)-FIND("|",'Raw Data Consolidated'!A58)-1)</f>
        <v>CGST</v>
      </c>
      <c r="B71" s="31">
        <f>'Raw Data Consolidated'!B58</f>
        <v>0</v>
      </c>
      <c r="C71" s="31">
        <f>'Raw Data Consolidated'!C58</f>
        <v>0</v>
      </c>
      <c r="D71" s="31">
        <f>'Raw Data Consolidated'!D58</f>
        <v>0</v>
      </c>
      <c r="E71" s="31">
        <f>'Raw Data Consolidated'!E58</f>
        <v>0</v>
      </c>
      <c r="F71" s="31">
        <f>'Raw Data Consolidated'!F58</f>
        <v>0</v>
      </c>
      <c r="G71" s="31">
        <f>'Raw Data Consolidated'!G58</f>
        <v>0</v>
      </c>
      <c r="H71" s="31">
        <f>'Raw Data Consolidated'!H58</f>
        <v>0</v>
      </c>
      <c r="I71" s="31">
        <f>'Raw Data Consolidated'!I58</f>
        <v>0</v>
      </c>
      <c r="J71" s="31">
        <f>'Raw Data Consolidated'!J58</f>
        <v>0</v>
      </c>
      <c r="K71" s="31">
        <f>'Raw Data Consolidated'!K58</f>
        <v>0</v>
      </c>
      <c r="L71" s="31">
        <f>'Raw Data Consolidated'!L58</f>
        <v>0</v>
      </c>
      <c r="M71" s="31">
        <f>'Raw Data Consolidated'!M58</f>
        <v>0</v>
      </c>
      <c r="N71" s="3">
        <f>SUM(B71:M71)</f>
        <v>0</v>
      </c>
    </row>
    <row r="72" spans="1:14" x14ac:dyDescent="0.35">
      <c r="A72" s="32" t="str">
        <f>RIGHT('Raw Data Consolidated'!A59,LEN('Raw Data Consolidated'!A59)-FIND("|",'Raw Data Consolidated'!A59)-1)</f>
        <v>SGST</v>
      </c>
      <c r="B72" s="31">
        <f>'Raw Data Consolidated'!B59</f>
        <v>0</v>
      </c>
      <c r="C72" s="31">
        <f>'Raw Data Consolidated'!C59</f>
        <v>0</v>
      </c>
      <c r="D72" s="31">
        <f>'Raw Data Consolidated'!D59</f>
        <v>0</v>
      </c>
      <c r="E72" s="31">
        <f>'Raw Data Consolidated'!E59</f>
        <v>0</v>
      </c>
      <c r="F72" s="31">
        <f>'Raw Data Consolidated'!F59</f>
        <v>0</v>
      </c>
      <c r="G72" s="31">
        <f>'Raw Data Consolidated'!G59</f>
        <v>0</v>
      </c>
      <c r="H72" s="31">
        <f>'Raw Data Consolidated'!H59</f>
        <v>0</v>
      </c>
      <c r="I72" s="31">
        <f>'Raw Data Consolidated'!I59</f>
        <v>0</v>
      </c>
      <c r="J72" s="31">
        <f>'Raw Data Consolidated'!J59</f>
        <v>0</v>
      </c>
      <c r="K72" s="31">
        <f>'Raw Data Consolidated'!K59</f>
        <v>0</v>
      </c>
      <c r="L72" s="31">
        <f>'Raw Data Consolidated'!L59</f>
        <v>0</v>
      </c>
      <c r="M72" s="31">
        <f>'Raw Data Consolidated'!M59</f>
        <v>0</v>
      </c>
      <c r="N72" s="3">
        <f>SUM(B72:M72)</f>
        <v>0</v>
      </c>
    </row>
    <row r="73" spans="1:14" ht="15.75" customHeight="1" thickBot="1" x14ac:dyDescent="0.4">
      <c r="A73" s="33" t="str">
        <f>RIGHT('Raw Data Consolidated'!A60,LEN('Raw Data Consolidated'!A60)-FIND("|",'Raw Data Consolidated'!A60)-1)</f>
        <v>Cess</v>
      </c>
      <c r="B73" s="34">
        <f>'Raw Data Consolidated'!B60</f>
        <v>0</v>
      </c>
      <c r="C73" s="34">
        <f>'Raw Data Consolidated'!C60</f>
        <v>0</v>
      </c>
      <c r="D73" s="34">
        <f>'Raw Data Consolidated'!D60</f>
        <v>0</v>
      </c>
      <c r="E73" s="34">
        <f>'Raw Data Consolidated'!E60</f>
        <v>0</v>
      </c>
      <c r="F73" s="34">
        <f>'Raw Data Consolidated'!F60</f>
        <v>0</v>
      </c>
      <c r="G73" s="34">
        <f>'Raw Data Consolidated'!G60</f>
        <v>0</v>
      </c>
      <c r="H73" s="34">
        <f>'Raw Data Consolidated'!H60</f>
        <v>0</v>
      </c>
      <c r="I73" s="34">
        <f>'Raw Data Consolidated'!I60</f>
        <v>0</v>
      </c>
      <c r="J73" s="34">
        <f>'Raw Data Consolidated'!J60</f>
        <v>0</v>
      </c>
      <c r="K73" s="34">
        <f>'Raw Data Consolidated'!K60</f>
        <v>0</v>
      </c>
      <c r="L73" s="34">
        <f>'Raw Data Consolidated'!L60</f>
        <v>0</v>
      </c>
      <c r="M73" s="34">
        <f>'Raw Data Consolidated'!M60</f>
        <v>0</v>
      </c>
      <c r="N73" s="4">
        <f>SUM(B73:M73)</f>
        <v>0</v>
      </c>
    </row>
    <row r="74" spans="1:14" ht="15.75" customHeight="1" thickBot="1" x14ac:dyDescent="0.4"/>
    <row r="75" spans="1:14" ht="15.75" customHeight="1" thickBot="1" x14ac:dyDescent="0.4">
      <c r="A75" s="26" t="str">
        <f>LEFT('Raw Data Consolidated'!A61, FIND("|", 'Raw Data Consolidated'!A61)-1)</f>
        <v xml:space="preserve">Amended Exports Invoices - 9A </v>
      </c>
      <c r="B75" s="27"/>
      <c r="C75" s="27"/>
      <c r="D75" s="27"/>
      <c r="E75" s="27"/>
      <c r="F75" s="27"/>
      <c r="G75" s="27"/>
      <c r="H75" s="27"/>
      <c r="I75" s="27"/>
      <c r="J75" s="27"/>
      <c r="K75" s="27"/>
      <c r="L75" s="27"/>
      <c r="M75" s="27"/>
      <c r="N75" s="23"/>
    </row>
    <row r="76" spans="1:14" x14ac:dyDescent="0.35">
      <c r="A76" s="32" t="str">
        <f>RIGHT('Raw Data Consolidated'!A61,LEN('Raw Data Consolidated'!A61)-FIND("|",'Raw Data Consolidated'!A61)-1)</f>
        <v>Taxable Value</v>
      </c>
      <c r="B76" s="31">
        <f>'Raw Data Consolidated'!B61</f>
        <v>0</v>
      </c>
      <c r="C76" s="31">
        <f>'Raw Data Consolidated'!C61</f>
        <v>0</v>
      </c>
      <c r="D76" s="31">
        <f>'Raw Data Consolidated'!D61</f>
        <v>0</v>
      </c>
      <c r="E76" s="31">
        <f>'Raw Data Consolidated'!E61</f>
        <v>0</v>
      </c>
      <c r="F76" s="31">
        <f>'Raw Data Consolidated'!F61</f>
        <v>0</v>
      </c>
      <c r="G76" s="31">
        <f>'Raw Data Consolidated'!G61</f>
        <v>0</v>
      </c>
      <c r="H76" s="31">
        <f>'Raw Data Consolidated'!H61</f>
        <v>0</v>
      </c>
      <c r="I76" s="31">
        <f>'Raw Data Consolidated'!I61</f>
        <v>0</v>
      </c>
      <c r="J76" s="31">
        <f>'Raw Data Consolidated'!J61</f>
        <v>0</v>
      </c>
      <c r="K76" s="31">
        <f>'Raw Data Consolidated'!K61</f>
        <v>0</v>
      </c>
      <c r="L76" s="31">
        <f>'Raw Data Consolidated'!L61</f>
        <v>0</v>
      </c>
      <c r="M76" s="31">
        <f>'Raw Data Consolidated'!M61</f>
        <v>0</v>
      </c>
      <c r="N76" s="3">
        <f>SUM(B76:M76)</f>
        <v>0</v>
      </c>
    </row>
    <row r="77" spans="1:14" ht="15.75" customHeight="1" thickBot="1" x14ac:dyDescent="0.4">
      <c r="A77" s="33" t="str">
        <f>RIGHT('Raw Data Consolidated'!A62,LEN('Raw Data Consolidated'!A62)-FIND("|",'Raw Data Consolidated'!A62)-1)</f>
        <v>IGST</v>
      </c>
      <c r="B77" s="34">
        <f>'Raw Data Consolidated'!B62</f>
        <v>0</v>
      </c>
      <c r="C77" s="34">
        <f>'Raw Data Consolidated'!C62</f>
        <v>0</v>
      </c>
      <c r="D77" s="34">
        <f>'Raw Data Consolidated'!D62</f>
        <v>0</v>
      </c>
      <c r="E77" s="34">
        <f>'Raw Data Consolidated'!E62</f>
        <v>0</v>
      </c>
      <c r="F77" s="34">
        <f>'Raw Data Consolidated'!F62</f>
        <v>0</v>
      </c>
      <c r="G77" s="34">
        <f>'Raw Data Consolidated'!G62</f>
        <v>0</v>
      </c>
      <c r="H77" s="34">
        <f>'Raw Data Consolidated'!H62</f>
        <v>0</v>
      </c>
      <c r="I77" s="34">
        <f>'Raw Data Consolidated'!I62</f>
        <v>0</v>
      </c>
      <c r="J77" s="34">
        <f>'Raw Data Consolidated'!J62</f>
        <v>0</v>
      </c>
      <c r="K77" s="34">
        <f>'Raw Data Consolidated'!K62</f>
        <v>0</v>
      </c>
      <c r="L77" s="34">
        <f>'Raw Data Consolidated'!L62</f>
        <v>0</v>
      </c>
      <c r="M77" s="34">
        <f>'Raw Data Consolidated'!M62</f>
        <v>0</v>
      </c>
      <c r="N77" s="4">
        <f>SUM(B77:M77)</f>
        <v>0</v>
      </c>
    </row>
    <row r="78" spans="1:14" ht="15.75" customHeight="1" thickBot="1" x14ac:dyDescent="0.4"/>
    <row r="79" spans="1:14" ht="15.75" customHeight="1" thickBot="1" x14ac:dyDescent="0.4">
      <c r="A79" s="26" t="str">
        <f>LEFT('Raw Data Consolidated'!A63, FIND("|", 'Raw Data Consolidated'!A63)-1)</f>
        <v xml:space="preserve">Amended Credit/Debit Notes (Registered) - 9C </v>
      </c>
      <c r="B79" s="27"/>
      <c r="C79" s="27"/>
      <c r="D79" s="27"/>
      <c r="E79" s="27"/>
      <c r="F79" s="27"/>
      <c r="G79" s="27"/>
      <c r="H79" s="27"/>
      <c r="I79" s="27"/>
      <c r="J79" s="27"/>
      <c r="K79" s="27"/>
      <c r="L79" s="27"/>
      <c r="M79" s="27"/>
      <c r="N79" s="23"/>
    </row>
    <row r="80" spans="1:14" x14ac:dyDescent="0.35">
      <c r="A80" s="32" t="str">
        <f>RIGHT('Raw Data Consolidated'!A63,LEN('Raw Data Consolidated'!A63)-FIND("|",'Raw Data Consolidated'!A63)-1)</f>
        <v>Taxable Value</v>
      </c>
      <c r="B80" s="31">
        <f>'Raw Data Consolidated'!B63</f>
        <v>0</v>
      </c>
      <c r="C80" s="31">
        <f>'Raw Data Consolidated'!C63</f>
        <v>0</v>
      </c>
      <c r="D80" s="31">
        <f>'Raw Data Consolidated'!D63</f>
        <v>0</v>
      </c>
      <c r="E80" s="31">
        <f>'Raw Data Consolidated'!E63</f>
        <v>0</v>
      </c>
      <c r="F80" s="31">
        <f>'Raw Data Consolidated'!F63</f>
        <v>0</v>
      </c>
      <c r="G80" s="31">
        <f>'Raw Data Consolidated'!G63</f>
        <v>0</v>
      </c>
      <c r="H80" s="31">
        <f>'Raw Data Consolidated'!H63</f>
        <v>0</v>
      </c>
      <c r="I80" s="31">
        <f>'Raw Data Consolidated'!I63</f>
        <v>0</v>
      </c>
      <c r="J80" s="31">
        <f>'Raw Data Consolidated'!J63</f>
        <v>0</v>
      </c>
      <c r="K80" s="31">
        <f>'Raw Data Consolidated'!K63</f>
        <v>0</v>
      </c>
      <c r="L80" s="31">
        <f>'Raw Data Consolidated'!L63</f>
        <v>0</v>
      </c>
      <c r="M80" s="31">
        <f>'Raw Data Consolidated'!M63</f>
        <v>0</v>
      </c>
      <c r="N80" s="3">
        <f>SUM(B80:M80)</f>
        <v>0</v>
      </c>
    </row>
    <row r="81" spans="1:14" x14ac:dyDescent="0.35">
      <c r="A81" s="32" t="str">
        <f>RIGHT('Raw Data Consolidated'!A64,LEN('Raw Data Consolidated'!A64)-FIND("|",'Raw Data Consolidated'!A64)-1)</f>
        <v>IGST</v>
      </c>
      <c r="B81" s="31">
        <f>'Raw Data Consolidated'!B64</f>
        <v>0</v>
      </c>
      <c r="C81" s="31">
        <f>'Raw Data Consolidated'!C64</f>
        <v>0</v>
      </c>
      <c r="D81" s="31">
        <f>'Raw Data Consolidated'!D64</f>
        <v>0</v>
      </c>
      <c r="E81" s="31">
        <f>'Raw Data Consolidated'!E64</f>
        <v>0</v>
      </c>
      <c r="F81" s="31">
        <f>'Raw Data Consolidated'!F64</f>
        <v>0</v>
      </c>
      <c r="G81" s="31">
        <f>'Raw Data Consolidated'!G64</f>
        <v>0</v>
      </c>
      <c r="H81" s="31">
        <f>'Raw Data Consolidated'!H64</f>
        <v>0</v>
      </c>
      <c r="I81" s="31">
        <f>'Raw Data Consolidated'!I64</f>
        <v>0</v>
      </c>
      <c r="J81" s="31">
        <f>'Raw Data Consolidated'!J64</f>
        <v>0</v>
      </c>
      <c r="K81" s="31">
        <f>'Raw Data Consolidated'!K64</f>
        <v>0</v>
      </c>
      <c r="L81" s="31">
        <f>'Raw Data Consolidated'!L64</f>
        <v>0</v>
      </c>
      <c r="M81" s="31">
        <f>'Raw Data Consolidated'!M64</f>
        <v>0</v>
      </c>
      <c r="N81" s="3">
        <f>SUM(B81:M81)</f>
        <v>0</v>
      </c>
    </row>
    <row r="82" spans="1:14" x14ac:dyDescent="0.35">
      <c r="A82" s="32" t="str">
        <f>RIGHT('Raw Data Consolidated'!A65,LEN('Raw Data Consolidated'!A65)-FIND("|",'Raw Data Consolidated'!A65)-1)</f>
        <v>CGST</v>
      </c>
      <c r="B82" s="31">
        <f>'Raw Data Consolidated'!B65</f>
        <v>0</v>
      </c>
      <c r="C82" s="31">
        <f>'Raw Data Consolidated'!C65</f>
        <v>0</v>
      </c>
      <c r="D82" s="31">
        <f>'Raw Data Consolidated'!D65</f>
        <v>0</v>
      </c>
      <c r="E82" s="31">
        <f>'Raw Data Consolidated'!E65</f>
        <v>0</v>
      </c>
      <c r="F82" s="31">
        <f>'Raw Data Consolidated'!F65</f>
        <v>0</v>
      </c>
      <c r="G82" s="31">
        <f>'Raw Data Consolidated'!G65</f>
        <v>0</v>
      </c>
      <c r="H82" s="31">
        <f>'Raw Data Consolidated'!H65</f>
        <v>0</v>
      </c>
      <c r="I82" s="31">
        <f>'Raw Data Consolidated'!I65</f>
        <v>0</v>
      </c>
      <c r="J82" s="31">
        <f>'Raw Data Consolidated'!J65</f>
        <v>0</v>
      </c>
      <c r="K82" s="31">
        <f>'Raw Data Consolidated'!K65</f>
        <v>0</v>
      </c>
      <c r="L82" s="31">
        <f>'Raw Data Consolidated'!L65</f>
        <v>0</v>
      </c>
      <c r="M82" s="31">
        <f>'Raw Data Consolidated'!M65</f>
        <v>0</v>
      </c>
      <c r="N82" s="3">
        <f>SUM(B82:M82)</f>
        <v>0</v>
      </c>
    </row>
    <row r="83" spans="1:14" x14ac:dyDescent="0.35">
      <c r="A83" s="32" t="str">
        <f>RIGHT('Raw Data Consolidated'!A66,LEN('Raw Data Consolidated'!A66)-FIND("|",'Raw Data Consolidated'!A66)-1)</f>
        <v>SGST</v>
      </c>
      <c r="B83" s="31">
        <f>'Raw Data Consolidated'!B66</f>
        <v>0</v>
      </c>
      <c r="C83" s="31">
        <f>'Raw Data Consolidated'!C66</f>
        <v>0</v>
      </c>
      <c r="D83" s="31">
        <f>'Raw Data Consolidated'!D66</f>
        <v>0</v>
      </c>
      <c r="E83" s="31">
        <f>'Raw Data Consolidated'!E66</f>
        <v>0</v>
      </c>
      <c r="F83" s="31">
        <f>'Raw Data Consolidated'!F66</f>
        <v>0</v>
      </c>
      <c r="G83" s="31">
        <f>'Raw Data Consolidated'!G66</f>
        <v>0</v>
      </c>
      <c r="H83" s="31">
        <f>'Raw Data Consolidated'!H66</f>
        <v>0</v>
      </c>
      <c r="I83" s="31">
        <f>'Raw Data Consolidated'!I66</f>
        <v>0</v>
      </c>
      <c r="J83" s="31">
        <f>'Raw Data Consolidated'!J66</f>
        <v>0</v>
      </c>
      <c r="K83" s="31">
        <f>'Raw Data Consolidated'!K66</f>
        <v>0</v>
      </c>
      <c r="L83" s="31">
        <f>'Raw Data Consolidated'!L66</f>
        <v>0</v>
      </c>
      <c r="M83" s="31">
        <f>'Raw Data Consolidated'!M66</f>
        <v>0</v>
      </c>
      <c r="N83" s="3">
        <f>SUM(B83:M83)</f>
        <v>0</v>
      </c>
    </row>
    <row r="84" spans="1:14" ht="15.75" customHeight="1" thickBot="1" x14ac:dyDescent="0.4">
      <c r="A84" s="33" t="str">
        <f>RIGHT('Raw Data Consolidated'!A67,LEN('Raw Data Consolidated'!A67)-FIND("|",'Raw Data Consolidated'!A67)-1)</f>
        <v>Cess</v>
      </c>
      <c r="B84" s="34">
        <f>'Raw Data Consolidated'!B67</f>
        <v>0</v>
      </c>
      <c r="C84" s="34">
        <f>'Raw Data Consolidated'!C67</f>
        <v>0</v>
      </c>
      <c r="D84" s="34">
        <f>'Raw Data Consolidated'!D67</f>
        <v>0</v>
      </c>
      <c r="E84" s="34">
        <f>'Raw Data Consolidated'!E67</f>
        <v>0</v>
      </c>
      <c r="F84" s="34">
        <f>'Raw Data Consolidated'!F67</f>
        <v>0</v>
      </c>
      <c r="G84" s="34">
        <f>'Raw Data Consolidated'!G67</f>
        <v>0</v>
      </c>
      <c r="H84" s="34">
        <f>'Raw Data Consolidated'!H67</f>
        <v>0</v>
      </c>
      <c r="I84" s="34">
        <f>'Raw Data Consolidated'!I67</f>
        <v>0</v>
      </c>
      <c r="J84" s="34">
        <f>'Raw Data Consolidated'!J67</f>
        <v>0</v>
      </c>
      <c r="K84" s="34">
        <f>'Raw Data Consolidated'!K67</f>
        <v>0</v>
      </c>
      <c r="L84" s="34">
        <f>'Raw Data Consolidated'!L67</f>
        <v>0</v>
      </c>
      <c r="M84" s="34">
        <f>'Raw Data Consolidated'!M67</f>
        <v>0</v>
      </c>
      <c r="N84" s="4">
        <f>SUM(B84:M84)</f>
        <v>0</v>
      </c>
    </row>
    <row r="85" spans="1:14" ht="15.75" customHeight="1" thickBot="1" x14ac:dyDescent="0.4"/>
    <row r="86" spans="1:14" ht="15.75" customHeight="1" thickBot="1" x14ac:dyDescent="0.4">
      <c r="A86" s="26" t="str">
        <f>LEFT('Raw Data Consolidated'!A68, FIND("|", 'Raw Data Consolidated'!A68)-1)</f>
        <v xml:space="preserve">Amended Credit/Debit Notes (Unregistered) - 9C </v>
      </c>
      <c r="B86" s="27"/>
      <c r="C86" s="27"/>
      <c r="D86" s="27"/>
      <c r="E86" s="27"/>
      <c r="F86" s="27"/>
      <c r="G86" s="27"/>
      <c r="H86" s="27"/>
      <c r="I86" s="27"/>
      <c r="J86" s="27"/>
      <c r="K86" s="27"/>
      <c r="L86" s="27"/>
      <c r="M86" s="27"/>
      <c r="N86" s="23"/>
    </row>
    <row r="87" spans="1:14" x14ac:dyDescent="0.35">
      <c r="A87" s="32" t="str">
        <f>RIGHT('Raw Data Consolidated'!A68,LEN('Raw Data Consolidated'!A68)-FIND("|",'Raw Data Consolidated'!A68)-1)</f>
        <v>Taxable Value</v>
      </c>
      <c r="B87" s="31">
        <f>'Raw Data Consolidated'!B68</f>
        <v>0</v>
      </c>
      <c r="C87" s="31">
        <f>'Raw Data Consolidated'!C68</f>
        <v>0</v>
      </c>
      <c r="D87" s="31">
        <f>'Raw Data Consolidated'!D68</f>
        <v>0</v>
      </c>
      <c r="E87" s="31">
        <f>'Raw Data Consolidated'!E68</f>
        <v>0</v>
      </c>
      <c r="F87" s="31">
        <f>'Raw Data Consolidated'!F68</f>
        <v>0</v>
      </c>
      <c r="G87" s="31">
        <f>'Raw Data Consolidated'!G68</f>
        <v>0</v>
      </c>
      <c r="H87" s="31">
        <f>'Raw Data Consolidated'!H68</f>
        <v>0</v>
      </c>
      <c r="I87" s="31">
        <f>'Raw Data Consolidated'!I68</f>
        <v>0</v>
      </c>
      <c r="J87" s="31">
        <f>'Raw Data Consolidated'!J68</f>
        <v>0</v>
      </c>
      <c r="K87" s="31">
        <f>'Raw Data Consolidated'!K68</f>
        <v>0</v>
      </c>
      <c r="L87" s="31">
        <f>'Raw Data Consolidated'!L68</f>
        <v>0</v>
      </c>
      <c r="M87" s="31">
        <f>'Raw Data Consolidated'!M68</f>
        <v>0</v>
      </c>
      <c r="N87" s="3">
        <f>SUM(B87:M87)</f>
        <v>0</v>
      </c>
    </row>
    <row r="88" spans="1:14" x14ac:dyDescent="0.35">
      <c r="A88" s="32" t="str">
        <f>RIGHT('Raw Data Consolidated'!A69,LEN('Raw Data Consolidated'!A69)-FIND("|",'Raw Data Consolidated'!A69)-1)</f>
        <v>IGST</v>
      </c>
      <c r="B88" s="31">
        <f>'Raw Data Consolidated'!B69</f>
        <v>0</v>
      </c>
      <c r="C88" s="31">
        <f>'Raw Data Consolidated'!C69</f>
        <v>0</v>
      </c>
      <c r="D88" s="31">
        <f>'Raw Data Consolidated'!D69</f>
        <v>0</v>
      </c>
      <c r="E88" s="31">
        <f>'Raw Data Consolidated'!E69</f>
        <v>0</v>
      </c>
      <c r="F88" s="31">
        <f>'Raw Data Consolidated'!F69</f>
        <v>0</v>
      </c>
      <c r="G88" s="31">
        <f>'Raw Data Consolidated'!G69</f>
        <v>0</v>
      </c>
      <c r="H88" s="31">
        <f>'Raw Data Consolidated'!H69</f>
        <v>0</v>
      </c>
      <c r="I88" s="31">
        <f>'Raw Data Consolidated'!I69</f>
        <v>0</v>
      </c>
      <c r="J88" s="31">
        <f>'Raw Data Consolidated'!J69</f>
        <v>0</v>
      </c>
      <c r="K88" s="31">
        <f>'Raw Data Consolidated'!K69</f>
        <v>0</v>
      </c>
      <c r="L88" s="31">
        <f>'Raw Data Consolidated'!L69</f>
        <v>0</v>
      </c>
      <c r="M88" s="31">
        <f>'Raw Data Consolidated'!M69</f>
        <v>0</v>
      </c>
      <c r="N88" s="3">
        <f>SUM(B88:M88)</f>
        <v>0</v>
      </c>
    </row>
    <row r="89" spans="1:14" ht="15.75" customHeight="1" thickBot="1" x14ac:dyDescent="0.4">
      <c r="A89" s="33" t="str">
        <f>RIGHT('Raw Data Consolidated'!A70,LEN('Raw Data Consolidated'!A70)-FIND("|",'Raw Data Consolidated'!A70)-1)</f>
        <v>Cess</v>
      </c>
      <c r="B89" s="34">
        <f>'Raw Data Consolidated'!B70</f>
        <v>0</v>
      </c>
      <c r="C89" s="34">
        <f>'Raw Data Consolidated'!C70</f>
        <v>0</v>
      </c>
      <c r="D89" s="34">
        <f>'Raw Data Consolidated'!D70</f>
        <v>0</v>
      </c>
      <c r="E89" s="34">
        <f>'Raw Data Consolidated'!E70</f>
        <v>0</v>
      </c>
      <c r="F89" s="34">
        <f>'Raw Data Consolidated'!F70</f>
        <v>0</v>
      </c>
      <c r="G89" s="34">
        <f>'Raw Data Consolidated'!G70</f>
        <v>0</v>
      </c>
      <c r="H89" s="34">
        <f>'Raw Data Consolidated'!H70</f>
        <v>0</v>
      </c>
      <c r="I89" s="34">
        <f>'Raw Data Consolidated'!I70</f>
        <v>0</v>
      </c>
      <c r="J89" s="34">
        <f>'Raw Data Consolidated'!J70</f>
        <v>0</v>
      </c>
      <c r="K89" s="34">
        <f>'Raw Data Consolidated'!K70</f>
        <v>0</v>
      </c>
      <c r="L89" s="34">
        <f>'Raw Data Consolidated'!L70</f>
        <v>0</v>
      </c>
      <c r="M89" s="34">
        <f>'Raw Data Consolidated'!M70</f>
        <v>0</v>
      </c>
      <c r="N89" s="4">
        <f>SUM(B89:M89)</f>
        <v>0</v>
      </c>
    </row>
    <row r="90" spans="1:14" ht="15.75" customHeight="1" thickBot="1" x14ac:dyDescent="0.4"/>
    <row r="91" spans="1:14" ht="15.75" customHeight="1" thickBot="1" x14ac:dyDescent="0.4">
      <c r="A91" s="26" t="str">
        <f>LEFT('Raw Data Consolidated'!A71, FIND("|", 'Raw Data Consolidated'!A71)-1)</f>
        <v xml:space="preserve">Amended Tax Liability (Advance Received) - 11A </v>
      </c>
      <c r="B91" s="27"/>
      <c r="C91" s="27"/>
      <c r="D91" s="27"/>
      <c r="E91" s="27"/>
      <c r="F91" s="27"/>
      <c r="G91" s="27"/>
      <c r="H91" s="27"/>
      <c r="I91" s="27"/>
      <c r="J91" s="27"/>
      <c r="K91" s="27"/>
      <c r="L91" s="27"/>
      <c r="M91" s="27"/>
      <c r="N91" s="23"/>
    </row>
    <row r="92" spans="1:14" x14ac:dyDescent="0.35">
      <c r="A92" s="32" t="str">
        <f>RIGHT('Raw Data Consolidated'!A71,LEN('Raw Data Consolidated'!A71)-FIND("|",'Raw Data Consolidated'!A71)-1)</f>
        <v>Taxable Value</v>
      </c>
      <c r="B92" s="31">
        <f>'Raw Data Consolidated'!B71</f>
        <v>0</v>
      </c>
      <c r="C92" s="31">
        <f>'Raw Data Consolidated'!C71</f>
        <v>0</v>
      </c>
      <c r="D92" s="31">
        <f>'Raw Data Consolidated'!D71</f>
        <v>0</v>
      </c>
      <c r="E92" s="31">
        <f>'Raw Data Consolidated'!E71</f>
        <v>0</v>
      </c>
      <c r="F92" s="31">
        <f>'Raw Data Consolidated'!F71</f>
        <v>0</v>
      </c>
      <c r="G92" s="31">
        <f>'Raw Data Consolidated'!G71</f>
        <v>0</v>
      </c>
      <c r="H92" s="31">
        <f>'Raw Data Consolidated'!H71</f>
        <v>0</v>
      </c>
      <c r="I92" s="31">
        <f>'Raw Data Consolidated'!I71</f>
        <v>0</v>
      </c>
      <c r="J92" s="31">
        <f>'Raw Data Consolidated'!J71</f>
        <v>0</v>
      </c>
      <c r="K92" s="31">
        <f>'Raw Data Consolidated'!K71</f>
        <v>0</v>
      </c>
      <c r="L92" s="31">
        <f>'Raw Data Consolidated'!L71</f>
        <v>0</v>
      </c>
      <c r="M92" s="31">
        <f>'Raw Data Consolidated'!M71</f>
        <v>0</v>
      </c>
      <c r="N92" s="3">
        <f>SUM(B92:M92)</f>
        <v>0</v>
      </c>
    </row>
    <row r="93" spans="1:14" x14ac:dyDescent="0.35">
      <c r="A93" s="32" t="str">
        <f>RIGHT('Raw Data Consolidated'!A72,LEN('Raw Data Consolidated'!A72)-FIND("|",'Raw Data Consolidated'!A72)-1)</f>
        <v>IGST</v>
      </c>
      <c r="B93" s="31">
        <f>'Raw Data Consolidated'!B72</f>
        <v>0</v>
      </c>
      <c r="C93" s="31">
        <f>'Raw Data Consolidated'!C72</f>
        <v>0</v>
      </c>
      <c r="D93" s="31">
        <f>'Raw Data Consolidated'!D72</f>
        <v>0</v>
      </c>
      <c r="E93" s="31">
        <f>'Raw Data Consolidated'!E72</f>
        <v>0</v>
      </c>
      <c r="F93" s="31">
        <f>'Raw Data Consolidated'!F72</f>
        <v>0</v>
      </c>
      <c r="G93" s="31">
        <f>'Raw Data Consolidated'!G72</f>
        <v>0</v>
      </c>
      <c r="H93" s="31">
        <f>'Raw Data Consolidated'!H72</f>
        <v>0</v>
      </c>
      <c r="I93" s="31">
        <f>'Raw Data Consolidated'!I72</f>
        <v>0</v>
      </c>
      <c r="J93" s="31">
        <f>'Raw Data Consolidated'!J72</f>
        <v>0</v>
      </c>
      <c r="K93" s="31">
        <f>'Raw Data Consolidated'!K72</f>
        <v>0</v>
      </c>
      <c r="L93" s="31">
        <f>'Raw Data Consolidated'!L72</f>
        <v>0</v>
      </c>
      <c r="M93" s="31">
        <f>'Raw Data Consolidated'!M72</f>
        <v>0</v>
      </c>
      <c r="N93" s="3">
        <f>SUM(B93:M93)</f>
        <v>0</v>
      </c>
    </row>
    <row r="94" spans="1:14" x14ac:dyDescent="0.35">
      <c r="A94" s="32" t="str">
        <f>RIGHT('Raw Data Consolidated'!A73,LEN('Raw Data Consolidated'!A73)-FIND("|",'Raw Data Consolidated'!A73)-1)</f>
        <v>CGST</v>
      </c>
      <c r="B94" s="31">
        <f>'Raw Data Consolidated'!B73</f>
        <v>0</v>
      </c>
      <c r="C94" s="31">
        <f>'Raw Data Consolidated'!C73</f>
        <v>0</v>
      </c>
      <c r="D94" s="31">
        <f>'Raw Data Consolidated'!D73</f>
        <v>0</v>
      </c>
      <c r="E94" s="31">
        <f>'Raw Data Consolidated'!E73</f>
        <v>0</v>
      </c>
      <c r="F94" s="31">
        <f>'Raw Data Consolidated'!F73</f>
        <v>0</v>
      </c>
      <c r="G94" s="31">
        <f>'Raw Data Consolidated'!G73</f>
        <v>0</v>
      </c>
      <c r="H94" s="31">
        <f>'Raw Data Consolidated'!H73</f>
        <v>0</v>
      </c>
      <c r="I94" s="31">
        <f>'Raw Data Consolidated'!I73</f>
        <v>0</v>
      </c>
      <c r="J94" s="31">
        <f>'Raw Data Consolidated'!J73</f>
        <v>0</v>
      </c>
      <c r="K94" s="31">
        <f>'Raw Data Consolidated'!K73</f>
        <v>0</v>
      </c>
      <c r="L94" s="31">
        <f>'Raw Data Consolidated'!L73</f>
        <v>0</v>
      </c>
      <c r="M94" s="31">
        <f>'Raw Data Consolidated'!M73</f>
        <v>0</v>
      </c>
      <c r="N94" s="3">
        <f>SUM(B94:M94)</f>
        <v>0</v>
      </c>
    </row>
    <row r="95" spans="1:14" x14ac:dyDescent="0.35">
      <c r="A95" s="32" t="str">
        <f>RIGHT('Raw Data Consolidated'!A74,LEN('Raw Data Consolidated'!A74)-FIND("|",'Raw Data Consolidated'!A74)-1)</f>
        <v>SGST</v>
      </c>
      <c r="B95" s="31">
        <f>'Raw Data Consolidated'!B74</f>
        <v>0</v>
      </c>
      <c r="C95" s="31">
        <f>'Raw Data Consolidated'!C74</f>
        <v>0</v>
      </c>
      <c r="D95" s="31">
        <f>'Raw Data Consolidated'!D74</f>
        <v>0</v>
      </c>
      <c r="E95" s="31">
        <f>'Raw Data Consolidated'!E74</f>
        <v>0</v>
      </c>
      <c r="F95" s="31">
        <f>'Raw Data Consolidated'!F74</f>
        <v>0</v>
      </c>
      <c r="G95" s="31">
        <f>'Raw Data Consolidated'!G74</f>
        <v>0</v>
      </c>
      <c r="H95" s="31">
        <f>'Raw Data Consolidated'!H74</f>
        <v>0</v>
      </c>
      <c r="I95" s="31">
        <f>'Raw Data Consolidated'!I74</f>
        <v>0</v>
      </c>
      <c r="J95" s="31">
        <f>'Raw Data Consolidated'!J74</f>
        <v>0</v>
      </c>
      <c r="K95" s="31">
        <f>'Raw Data Consolidated'!K74</f>
        <v>0</v>
      </c>
      <c r="L95" s="31">
        <f>'Raw Data Consolidated'!L74</f>
        <v>0</v>
      </c>
      <c r="M95" s="31">
        <f>'Raw Data Consolidated'!M74</f>
        <v>0</v>
      </c>
      <c r="N95" s="3">
        <f>SUM(B95:M95)</f>
        <v>0</v>
      </c>
    </row>
    <row r="96" spans="1:14" ht="15.75" customHeight="1" thickBot="1" x14ac:dyDescent="0.4">
      <c r="A96" s="33" t="str">
        <f>RIGHT('Raw Data Consolidated'!A75,LEN('Raw Data Consolidated'!A75)-FIND("|",'Raw Data Consolidated'!A75)-1)</f>
        <v>Cess</v>
      </c>
      <c r="B96" s="34">
        <f>'Raw Data Consolidated'!B75</f>
        <v>0</v>
      </c>
      <c r="C96" s="34">
        <f>'Raw Data Consolidated'!C75</f>
        <v>0</v>
      </c>
      <c r="D96" s="34">
        <f>'Raw Data Consolidated'!D75</f>
        <v>0</v>
      </c>
      <c r="E96" s="34">
        <f>'Raw Data Consolidated'!E75</f>
        <v>0</v>
      </c>
      <c r="F96" s="34">
        <f>'Raw Data Consolidated'!F75</f>
        <v>0</v>
      </c>
      <c r="G96" s="34">
        <f>'Raw Data Consolidated'!G75</f>
        <v>0</v>
      </c>
      <c r="H96" s="34">
        <f>'Raw Data Consolidated'!H75</f>
        <v>0</v>
      </c>
      <c r="I96" s="34">
        <f>'Raw Data Consolidated'!I75</f>
        <v>0</v>
      </c>
      <c r="J96" s="34">
        <f>'Raw Data Consolidated'!J75</f>
        <v>0</v>
      </c>
      <c r="K96" s="34">
        <f>'Raw Data Consolidated'!K75</f>
        <v>0</v>
      </c>
      <c r="L96" s="34">
        <f>'Raw Data Consolidated'!L75</f>
        <v>0</v>
      </c>
      <c r="M96" s="34">
        <f>'Raw Data Consolidated'!M75</f>
        <v>0</v>
      </c>
      <c r="N96" s="4">
        <f>SUM(B96:M96)</f>
        <v>0</v>
      </c>
    </row>
    <row r="97" spans="1:14" ht="15.75" customHeight="1" thickBot="1" x14ac:dyDescent="0.4"/>
    <row r="98" spans="1:14" ht="15.75" customHeight="1" thickBot="1" x14ac:dyDescent="0.4">
      <c r="A98" s="26" t="str">
        <f>LEFT('Raw Data Consolidated'!A76, FIND("|", 'Raw Data Consolidated'!A76)-1)</f>
        <v xml:space="preserve">Amendment of Adjustment of Advances - 11B </v>
      </c>
      <c r="B98" s="27"/>
      <c r="C98" s="27"/>
      <c r="D98" s="27"/>
      <c r="E98" s="27"/>
      <c r="F98" s="27"/>
      <c r="G98" s="27"/>
      <c r="H98" s="27"/>
      <c r="I98" s="27"/>
      <c r="J98" s="27"/>
      <c r="K98" s="27"/>
      <c r="L98" s="27"/>
      <c r="M98" s="27"/>
      <c r="N98" s="23"/>
    </row>
    <row r="99" spans="1:14" x14ac:dyDescent="0.35">
      <c r="A99" s="32" t="str">
        <f>RIGHT('Raw Data Consolidated'!A76,LEN('Raw Data Consolidated'!A76)-FIND("|",'Raw Data Consolidated'!A76)-1)</f>
        <v>Taxable Value</v>
      </c>
      <c r="B99" s="31">
        <f>'Raw Data Consolidated'!B76</f>
        <v>0</v>
      </c>
      <c r="C99" s="31">
        <f>'Raw Data Consolidated'!C76</f>
        <v>0</v>
      </c>
      <c r="D99" s="31">
        <f>'Raw Data Consolidated'!D76</f>
        <v>0</v>
      </c>
      <c r="E99" s="31">
        <f>'Raw Data Consolidated'!E76</f>
        <v>0</v>
      </c>
      <c r="F99" s="31">
        <f>'Raw Data Consolidated'!F76</f>
        <v>0</v>
      </c>
      <c r="G99" s="31">
        <f>'Raw Data Consolidated'!G76</f>
        <v>0</v>
      </c>
      <c r="H99" s="31">
        <f>'Raw Data Consolidated'!H76</f>
        <v>0</v>
      </c>
      <c r="I99" s="31">
        <f>'Raw Data Consolidated'!I76</f>
        <v>0</v>
      </c>
      <c r="J99" s="31">
        <f>'Raw Data Consolidated'!J76</f>
        <v>0</v>
      </c>
      <c r="K99" s="31">
        <f>'Raw Data Consolidated'!K76</f>
        <v>0</v>
      </c>
      <c r="L99" s="31">
        <f>'Raw Data Consolidated'!L76</f>
        <v>0</v>
      </c>
      <c r="M99" s="31">
        <f>'Raw Data Consolidated'!M76</f>
        <v>0</v>
      </c>
      <c r="N99" s="3">
        <f>SUM(B99:M99)</f>
        <v>0</v>
      </c>
    </row>
    <row r="100" spans="1:14" x14ac:dyDescent="0.35">
      <c r="A100" s="32" t="str">
        <f>RIGHT('Raw Data Consolidated'!A77,LEN('Raw Data Consolidated'!A77)-FIND("|",'Raw Data Consolidated'!A77)-1)</f>
        <v>IGST</v>
      </c>
      <c r="B100" s="31">
        <f>'Raw Data Consolidated'!B77</f>
        <v>0</v>
      </c>
      <c r="C100" s="31">
        <f>'Raw Data Consolidated'!C77</f>
        <v>0</v>
      </c>
      <c r="D100" s="31">
        <f>'Raw Data Consolidated'!D77</f>
        <v>0</v>
      </c>
      <c r="E100" s="31">
        <f>'Raw Data Consolidated'!E77</f>
        <v>0</v>
      </c>
      <c r="F100" s="31">
        <f>'Raw Data Consolidated'!F77</f>
        <v>0</v>
      </c>
      <c r="G100" s="31">
        <f>'Raw Data Consolidated'!G77</f>
        <v>0</v>
      </c>
      <c r="H100" s="31">
        <f>'Raw Data Consolidated'!H77</f>
        <v>0</v>
      </c>
      <c r="I100" s="31">
        <f>'Raw Data Consolidated'!I77</f>
        <v>0</v>
      </c>
      <c r="J100" s="31">
        <f>'Raw Data Consolidated'!J77</f>
        <v>0</v>
      </c>
      <c r="K100" s="31">
        <f>'Raw Data Consolidated'!K77</f>
        <v>0</v>
      </c>
      <c r="L100" s="31">
        <f>'Raw Data Consolidated'!L77</f>
        <v>0</v>
      </c>
      <c r="M100" s="31">
        <f>'Raw Data Consolidated'!M77</f>
        <v>0</v>
      </c>
      <c r="N100" s="3">
        <f>SUM(B100:M100)</f>
        <v>0</v>
      </c>
    </row>
    <row r="101" spans="1:14" x14ac:dyDescent="0.35">
      <c r="A101" s="32" t="str">
        <f>RIGHT('Raw Data Consolidated'!A78,LEN('Raw Data Consolidated'!A78)-FIND("|",'Raw Data Consolidated'!A78)-1)</f>
        <v>CGST</v>
      </c>
      <c r="B101" s="31">
        <f>'Raw Data Consolidated'!B78</f>
        <v>0</v>
      </c>
      <c r="C101" s="31">
        <f>'Raw Data Consolidated'!C78</f>
        <v>0</v>
      </c>
      <c r="D101" s="31">
        <f>'Raw Data Consolidated'!D78</f>
        <v>0</v>
      </c>
      <c r="E101" s="31">
        <f>'Raw Data Consolidated'!E78</f>
        <v>0</v>
      </c>
      <c r="F101" s="31">
        <f>'Raw Data Consolidated'!F78</f>
        <v>0</v>
      </c>
      <c r="G101" s="31">
        <f>'Raw Data Consolidated'!G78</f>
        <v>0</v>
      </c>
      <c r="H101" s="31">
        <f>'Raw Data Consolidated'!H78</f>
        <v>0</v>
      </c>
      <c r="I101" s="31">
        <f>'Raw Data Consolidated'!I78</f>
        <v>0</v>
      </c>
      <c r="J101" s="31">
        <f>'Raw Data Consolidated'!J78</f>
        <v>0</v>
      </c>
      <c r="K101" s="31">
        <f>'Raw Data Consolidated'!K78</f>
        <v>0</v>
      </c>
      <c r="L101" s="31">
        <f>'Raw Data Consolidated'!L78</f>
        <v>0</v>
      </c>
      <c r="M101" s="31">
        <f>'Raw Data Consolidated'!M78</f>
        <v>0</v>
      </c>
      <c r="N101" s="3">
        <f>SUM(B101:M101)</f>
        <v>0</v>
      </c>
    </row>
    <row r="102" spans="1:14" x14ac:dyDescent="0.35">
      <c r="A102" s="32" t="str">
        <f>RIGHT('Raw Data Consolidated'!A79,LEN('Raw Data Consolidated'!A79)-FIND("|",'Raw Data Consolidated'!A79)-1)</f>
        <v>SGST</v>
      </c>
      <c r="B102" s="31">
        <f>'Raw Data Consolidated'!B79</f>
        <v>0</v>
      </c>
      <c r="C102" s="31">
        <f>'Raw Data Consolidated'!C79</f>
        <v>0</v>
      </c>
      <c r="D102" s="31">
        <f>'Raw Data Consolidated'!D79</f>
        <v>0</v>
      </c>
      <c r="E102" s="31">
        <f>'Raw Data Consolidated'!E79</f>
        <v>0</v>
      </c>
      <c r="F102" s="31">
        <f>'Raw Data Consolidated'!F79</f>
        <v>0</v>
      </c>
      <c r="G102" s="31">
        <f>'Raw Data Consolidated'!G79</f>
        <v>0</v>
      </c>
      <c r="H102" s="31">
        <f>'Raw Data Consolidated'!H79</f>
        <v>0</v>
      </c>
      <c r="I102" s="31">
        <f>'Raw Data Consolidated'!I79</f>
        <v>0</v>
      </c>
      <c r="J102" s="31">
        <f>'Raw Data Consolidated'!J79</f>
        <v>0</v>
      </c>
      <c r="K102" s="31">
        <f>'Raw Data Consolidated'!K79</f>
        <v>0</v>
      </c>
      <c r="L102" s="31">
        <f>'Raw Data Consolidated'!L79</f>
        <v>0</v>
      </c>
      <c r="M102" s="31">
        <f>'Raw Data Consolidated'!M79</f>
        <v>0</v>
      </c>
      <c r="N102" s="3">
        <f>SUM(B102:M102)</f>
        <v>0</v>
      </c>
    </row>
    <row r="103" spans="1:14" ht="15.75" customHeight="1" thickBot="1" x14ac:dyDescent="0.4">
      <c r="A103" s="33" t="str">
        <f>RIGHT('Raw Data Consolidated'!A80,LEN('Raw Data Consolidated'!A80)-FIND("|",'Raw Data Consolidated'!A80)-1)</f>
        <v>Cess</v>
      </c>
      <c r="B103" s="34">
        <f>'Raw Data Consolidated'!B80</f>
        <v>0</v>
      </c>
      <c r="C103" s="34">
        <f>'Raw Data Consolidated'!C80</f>
        <v>0</v>
      </c>
      <c r="D103" s="34">
        <f>'Raw Data Consolidated'!D80</f>
        <v>0</v>
      </c>
      <c r="E103" s="34">
        <f>'Raw Data Consolidated'!E80</f>
        <v>0</v>
      </c>
      <c r="F103" s="34">
        <f>'Raw Data Consolidated'!F80</f>
        <v>0</v>
      </c>
      <c r="G103" s="34">
        <f>'Raw Data Consolidated'!G80</f>
        <v>0</v>
      </c>
      <c r="H103" s="34">
        <f>'Raw Data Consolidated'!H80</f>
        <v>0</v>
      </c>
      <c r="I103" s="34">
        <f>'Raw Data Consolidated'!I80</f>
        <v>0</v>
      </c>
      <c r="J103" s="34">
        <f>'Raw Data Consolidated'!J80</f>
        <v>0</v>
      </c>
      <c r="K103" s="34">
        <f>'Raw Data Consolidated'!K80</f>
        <v>0</v>
      </c>
      <c r="L103" s="34">
        <f>'Raw Data Consolidated'!L80</f>
        <v>0</v>
      </c>
      <c r="M103" s="34">
        <f>'Raw Data Consolidated'!M80</f>
        <v>0</v>
      </c>
      <c r="N103" s="4">
        <f>SUM(B103:M103)</f>
        <v>0</v>
      </c>
    </row>
  </sheetData>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21"/>
  <sheetViews>
    <sheetView workbookViewId="0">
      <pane ySplit="1" topLeftCell="A2" activePane="bottomLeft" state="frozen"/>
      <selection pane="bottomLeft" activeCell="A2" sqref="A2"/>
    </sheetView>
  </sheetViews>
  <sheetFormatPr defaultColWidth="9.1796875" defaultRowHeight="14.5" x14ac:dyDescent="0.35"/>
  <cols>
    <col min="1" max="1" width="16.7265625" style="93" customWidth="1"/>
    <col min="2" max="14" width="12.7265625" style="93" customWidth="1"/>
    <col min="15" max="15" width="9.1796875" style="93" customWidth="1"/>
    <col min="16" max="16384" width="9.1796875" style="93"/>
  </cols>
  <sheetData>
    <row r="1" spans="1:14" ht="15.75" customHeight="1" thickBot="1" x14ac:dyDescent="0.4">
      <c r="A1" s="1" t="s">
        <v>3</v>
      </c>
      <c r="B1" s="2">
        <f>'Raw Data Consolidated'!B11</f>
        <v>42826</v>
      </c>
      <c r="C1" s="2">
        <f>'Raw Data Consolidated'!C11</f>
        <v>42856</v>
      </c>
      <c r="D1" s="2">
        <f>'Raw Data Consolidated'!D11</f>
        <v>42887</v>
      </c>
      <c r="E1" s="2">
        <f>'Raw Data Consolidated'!E11</f>
        <v>42917</v>
      </c>
      <c r="F1" s="2">
        <f>'Raw Data Consolidated'!F11</f>
        <v>42948</v>
      </c>
      <c r="G1" s="2">
        <f>'Raw Data Consolidated'!G11</f>
        <v>42979</v>
      </c>
      <c r="H1" s="2">
        <f>'Raw Data Consolidated'!H11</f>
        <v>43009</v>
      </c>
      <c r="I1" s="2">
        <f>'Raw Data Consolidated'!I11</f>
        <v>43040</v>
      </c>
      <c r="J1" s="2">
        <f>'Raw Data Consolidated'!J11</f>
        <v>43070</v>
      </c>
      <c r="K1" s="2">
        <f>'Raw Data Consolidated'!K11</f>
        <v>43101</v>
      </c>
      <c r="L1" s="2">
        <f>'Raw Data Consolidated'!L11</f>
        <v>43132</v>
      </c>
      <c r="M1" s="2">
        <f>'Raw Data Consolidated'!M11</f>
        <v>43160</v>
      </c>
      <c r="N1" s="1" t="s">
        <v>22</v>
      </c>
    </row>
    <row r="2" spans="1:14" ht="15.75" customHeight="1" thickBot="1" x14ac:dyDescent="0.4">
      <c r="A2" s="35" t="str">
        <f>LEFT('Raw Data Consolidated'!A98, FIND("|", 'Raw Data Consolidated'!A98)-1)</f>
        <v xml:space="preserve">3.1 (a) Outward taxable supplies (other than zero rated, nil rated and exempted) </v>
      </c>
      <c r="B2" s="36"/>
      <c r="C2" s="36"/>
      <c r="D2" s="36"/>
      <c r="E2" s="36"/>
      <c r="F2" s="36"/>
      <c r="G2" s="36"/>
      <c r="H2" s="36"/>
      <c r="I2" s="36"/>
      <c r="J2" s="36"/>
      <c r="K2" s="36"/>
      <c r="L2" s="36"/>
      <c r="M2" s="36"/>
      <c r="N2" s="23"/>
    </row>
    <row r="3" spans="1:14" x14ac:dyDescent="0.35">
      <c r="A3" s="32" t="str">
        <f>RIGHT('Raw Data Consolidated'!A98, LEN('Raw Data Consolidated'!A98) - FIND("|", 'Raw Data Consolidated'!A98) - 1)</f>
        <v>Taxable Value</v>
      </c>
      <c r="B3" s="31">
        <f>'Raw Data Consolidated'!B98</f>
        <v>0</v>
      </c>
      <c r="C3" s="31">
        <f>'Raw Data Consolidated'!C98</f>
        <v>0</v>
      </c>
      <c r="D3" s="31">
        <f>'Raw Data Consolidated'!D98</f>
        <v>0</v>
      </c>
      <c r="E3" s="31">
        <f>'Raw Data Consolidated'!E98</f>
        <v>1099966</v>
      </c>
      <c r="F3" s="31">
        <f>'Raw Data Consolidated'!F98</f>
        <v>1451436</v>
      </c>
      <c r="G3" s="31">
        <f>'Raw Data Consolidated'!G98</f>
        <v>948331</v>
      </c>
      <c r="H3" s="31">
        <f>'Raw Data Consolidated'!H98</f>
        <v>1051196</v>
      </c>
      <c r="I3" s="31">
        <f>'Raw Data Consolidated'!I98</f>
        <v>3008526</v>
      </c>
      <c r="J3" s="31">
        <f>'Raw Data Consolidated'!J98</f>
        <v>1870321</v>
      </c>
      <c r="K3" s="31">
        <f>'Raw Data Consolidated'!K98</f>
        <v>1675217</v>
      </c>
      <c r="L3" s="31">
        <f>'Raw Data Consolidated'!L98</f>
        <v>1691146</v>
      </c>
      <c r="M3" s="31">
        <f>'Raw Data Consolidated'!M98</f>
        <v>1335727</v>
      </c>
      <c r="N3" s="3">
        <f>SUM(B3:M3)</f>
        <v>14131866</v>
      </c>
    </row>
    <row r="4" spans="1:14" x14ac:dyDescent="0.35">
      <c r="A4" s="32" t="str">
        <f>RIGHT('Raw Data Consolidated'!A99, LEN('Raw Data Consolidated'!A99) - FIND("|", 'Raw Data Consolidated'!A99) - 1)</f>
        <v>IGST</v>
      </c>
      <c r="B4" s="31">
        <f>'Raw Data Consolidated'!B99</f>
        <v>0</v>
      </c>
      <c r="C4" s="31">
        <f>'Raw Data Consolidated'!C99</f>
        <v>0</v>
      </c>
      <c r="D4" s="31">
        <f>'Raw Data Consolidated'!D99</f>
        <v>0</v>
      </c>
      <c r="E4" s="31">
        <f>'Raw Data Consolidated'!E99</f>
        <v>9000</v>
      </c>
      <c r="F4" s="31">
        <f>'Raw Data Consolidated'!F99</f>
        <v>1980</v>
      </c>
      <c r="G4" s="31">
        <f>'Raw Data Consolidated'!G99</f>
        <v>32400</v>
      </c>
      <c r="H4" s="31">
        <f>'Raw Data Consolidated'!H99</f>
        <v>1800</v>
      </c>
      <c r="I4" s="31">
        <f>'Raw Data Consolidated'!I99</f>
        <v>23400</v>
      </c>
      <c r="J4" s="31">
        <f>'Raw Data Consolidated'!J99</f>
        <v>5850</v>
      </c>
      <c r="K4" s="31">
        <f>'Raw Data Consolidated'!K99</f>
        <v>5400</v>
      </c>
      <c r="L4" s="31">
        <f>'Raw Data Consolidated'!L99</f>
        <v>76454</v>
      </c>
      <c r="M4" s="31">
        <f>'Raw Data Consolidated'!M99</f>
        <v>10800</v>
      </c>
      <c r="N4" s="3">
        <f>SUM(B4:M4)</f>
        <v>167084</v>
      </c>
    </row>
    <row r="5" spans="1:14" x14ac:dyDescent="0.35">
      <c r="A5" s="32" t="str">
        <f>RIGHT('Raw Data Consolidated'!A100, LEN('Raw Data Consolidated'!A100) - FIND("|", 'Raw Data Consolidated'!A100) - 1)</f>
        <v>CGST</v>
      </c>
      <c r="B5" s="31">
        <f>'Raw Data Consolidated'!B100</f>
        <v>0</v>
      </c>
      <c r="C5" s="31">
        <f>'Raw Data Consolidated'!C100</f>
        <v>0</v>
      </c>
      <c r="D5" s="31">
        <f>'Raw Data Consolidated'!D100</f>
        <v>0</v>
      </c>
      <c r="E5" s="31">
        <f>'Raw Data Consolidated'!E100</f>
        <v>94497</v>
      </c>
      <c r="F5" s="31">
        <f>'Raw Data Consolidated'!F100</f>
        <v>129639</v>
      </c>
      <c r="G5" s="31">
        <f>'Raw Data Consolidated'!G100</f>
        <v>69150</v>
      </c>
      <c r="H5" s="31">
        <f>'Raw Data Consolidated'!H100</f>
        <v>93708</v>
      </c>
      <c r="I5" s="31">
        <f>'Raw Data Consolidated'!I100</f>
        <v>259067</v>
      </c>
      <c r="J5" s="31">
        <f>'Raw Data Consolidated'!J100</f>
        <v>165404</v>
      </c>
      <c r="K5" s="31">
        <f>'Raw Data Consolidated'!K100</f>
        <v>148070</v>
      </c>
      <c r="L5" s="31">
        <f>'Raw Data Consolidated'!L100</f>
        <v>113976</v>
      </c>
      <c r="M5" s="31">
        <f>'Raw Data Consolidated'!M100</f>
        <v>114815</v>
      </c>
      <c r="N5" s="3">
        <f>SUM(B5:M5)</f>
        <v>1188326</v>
      </c>
    </row>
    <row r="6" spans="1:14" x14ac:dyDescent="0.35">
      <c r="A6" s="32" t="str">
        <f>RIGHT('Raw Data Consolidated'!A101, LEN('Raw Data Consolidated'!A101) - FIND("|", 'Raw Data Consolidated'!A101) - 1)</f>
        <v>SGST</v>
      </c>
      <c r="B6" s="31">
        <f>'Raw Data Consolidated'!B101</f>
        <v>0</v>
      </c>
      <c r="C6" s="31">
        <f>'Raw Data Consolidated'!C101</f>
        <v>0</v>
      </c>
      <c r="D6" s="31">
        <f>'Raw Data Consolidated'!D101</f>
        <v>0</v>
      </c>
      <c r="E6" s="31">
        <f>'Raw Data Consolidated'!E101</f>
        <v>94497</v>
      </c>
      <c r="F6" s="31">
        <f>'Raw Data Consolidated'!F101</f>
        <v>129639</v>
      </c>
      <c r="G6" s="31">
        <f>'Raw Data Consolidated'!G101</f>
        <v>69150</v>
      </c>
      <c r="H6" s="31">
        <f>'Raw Data Consolidated'!H101</f>
        <v>93708</v>
      </c>
      <c r="I6" s="31">
        <f>'Raw Data Consolidated'!I101</f>
        <v>259067</v>
      </c>
      <c r="J6" s="31">
        <f>'Raw Data Consolidated'!J101</f>
        <v>165404</v>
      </c>
      <c r="K6" s="31">
        <f>'Raw Data Consolidated'!K101</f>
        <v>148070</v>
      </c>
      <c r="L6" s="31">
        <f>'Raw Data Consolidated'!L101</f>
        <v>113976</v>
      </c>
      <c r="M6" s="31">
        <f>'Raw Data Consolidated'!M101</f>
        <v>114815</v>
      </c>
      <c r="N6" s="3">
        <f>SUM(B6:M6)</f>
        <v>1188326</v>
      </c>
    </row>
    <row r="7" spans="1:14" ht="15.75" customHeight="1" thickBot="1" x14ac:dyDescent="0.4">
      <c r="A7" s="33" t="str">
        <f>RIGHT('Raw Data Consolidated'!A102, LEN('Raw Data Consolidated'!A102) - FIND("|", 'Raw Data Consolidated'!A102) - 1)</f>
        <v>Cess</v>
      </c>
      <c r="B7" s="34">
        <f>'Raw Data Consolidated'!B102</f>
        <v>0</v>
      </c>
      <c r="C7" s="34">
        <f>'Raw Data Consolidated'!C102</f>
        <v>0</v>
      </c>
      <c r="D7" s="34">
        <f>'Raw Data Consolidated'!D102</f>
        <v>0</v>
      </c>
      <c r="E7" s="34">
        <f>'Raw Data Consolidated'!E102</f>
        <v>0</v>
      </c>
      <c r="F7" s="34">
        <f>'Raw Data Consolidated'!F102</f>
        <v>0</v>
      </c>
      <c r="G7" s="34">
        <f>'Raw Data Consolidated'!G102</f>
        <v>0</v>
      </c>
      <c r="H7" s="34">
        <f>'Raw Data Consolidated'!H102</f>
        <v>0</v>
      </c>
      <c r="I7" s="34">
        <f>'Raw Data Consolidated'!I102</f>
        <v>0</v>
      </c>
      <c r="J7" s="34">
        <f>'Raw Data Consolidated'!J102</f>
        <v>0</v>
      </c>
      <c r="K7" s="34">
        <f>'Raw Data Consolidated'!K102</f>
        <v>0</v>
      </c>
      <c r="L7" s="34">
        <f>'Raw Data Consolidated'!L102</f>
        <v>0</v>
      </c>
      <c r="M7" s="34">
        <f>'Raw Data Consolidated'!M102</f>
        <v>0</v>
      </c>
      <c r="N7" s="4">
        <f>SUM(B7:M7)</f>
        <v>0</v>
      </c>
    </row>
    <row r="8" spans="1:14" ht="15.75" customHeight="1" thickBot="1" x14ac:dyDescent="0.4"/>
    <row r="9" spans="1:14" ht="15.75" customHeight="1" thickBot="1" x14ac:dyDescent="0.4">
      <c r="A9" s="35" t="str">
        <f>LEFT('Raw Data Consolidated'!A103, FIND("|", 'Raw Data Consolidated'!A103)-1)</f>
        <v xml:space="preserve">3.1 (b) Outward taxable supplies (zero rated) </v>
      </c>
      <c r="B9" s="36"/>
      <c r="C9" s="36"/>
      <c r="D9" s="36"/>
      <c r="E9" s="36"/>
      <c r="F9" s="36"/>
      <c r="G9" s="36"/>
      <c r="H9" s="36"/>
      <c r="I9" s="36"/>
      <c r="J9" s="36"/>
      <c r="K9" s="36"/>
      <c r="L9" s="36"/>
      <c r="M9" s="36"/>
      <c r="N9" s="23"/>
    </row>
    <row r="10" spans="1:14" x14ac:dyDescent="0.35">
      <c r="A10" s="32" t="str">
        <f>RIGHT('Raw Data Consolidated'!A103, LEN('Raw Data Consolidated'!A103) - FIND("|", 'Raw Data Consolidated'!A103) - 1)</f>
        <v>Taxable Value</v>
      </c>
      <c r="B10" s="31">
        <f>'Raw Data Consolidated'!B103</f>
        <v>0</v>
      </c>
      <c r="C10" s="31">
        <f>'Raw Data Consolidated'!C103</f>
        <v>0</v>
      </c>
      <c r="D10" s="31">
        <f>'Raw Data Consolidated'!D103</f>
        <v>0</v>
      </c>
      <c r="E10" s="31">
        <f>'Raw Data Consolidated'!E103</f>
        <v>0</v>
      </c>
      <c r="F10" s="31">
        <f>'Raw Data Consolidated'!F103</f>
        <v>0</v>
      </c>
      <c r="G10" s="31">
        <f>'Raw Data Consolidated'!G103</f>
        <v>0</v>
      </c>
      <c r="H10" s="31">
        <f>'Raw Data Consolidated'!H103</f>
        <v>0</v>
      </c>
      <c r="I10" s="31">
        <f>'Raw Data Consolidated'!I103</f>
        <v>0</v>
      </c>
      <c r="J10" s="31">
        <f>'Raw Data Consolidated'!J103</f>
        <v>0</v>
      </c>
      <c r="K10" s="31">
        <f>'Raw Data Consolidated'!K103</f>
        <v>0</v>
      </c>
      <c r="L10" s="31">
        <f>'Raw Data Consolidated'!L103</f>
        <v>0</v>
      </c>
      <c r="M10" s="31">
        <f>'Raw Data Consolidated'!M103</f>
        <v>0</v>
      </c>
      <c r="N10" s="3">
        <f>SUM(B10:M10)</f>
        <v>0</v>
      </c>
    </row>
    <row r="11" spans="1:14" x14ac:dyDescent="0.35">
      <c r="A11" s="32" t="str">
        <f>RIGHT('Raw Data Consolidated'!A104, LEN('Raw Data Consolidated'!A104) - FIND("|", 'Raw Data Consolidated'!A104) - 1)</f>
        <v>IGST</v>
      </c>
      <c r="B11" s="31">
        <f>'Raw Data Consolidated'!B104</f>
        <v>0</v>
      </c>
      <c r="C11" s="31">
        <f>'Raw Data Consolidated'!C104</f>
        <v>0</v>
      </c>
      <c r="D11" s="31">
        <f>'Raw Data Consolidated'!D104</f>
        <v>0</v>
      </c>
      <c r="E11" s="31">
        <f>'Raw Data Consolidated'!E104</f>
        <v>0</v>
      </c>
      <c r="F11" s="31">
        <f>'Raw Data Consolidated'!F104</f>
        <v>0</v>
      </c>
      <c r="G11" s="31">
        <f>'Raw Data Consolidated'!G104</f>
        <v>0</v>
      </c>
      <c r="H11" s="31">
        <f>'Raw Data Consolidated'!H104</f>
        <v>0</v>
      </c>
      <c r="I11" s="31">
        <f>'Raw Data Consolidated'!I104</f>
        <v>0</v>
      </c>
      <c r="J11" s="31">
        <f>'Raw Data Consolidated'!J104</f>
        <v>0</v>
      </c>
      <c r="K11" s="31">
        <f>'Raw Data Consolidated'!K104</f>
        <v>0</v>
      </c>
      <c r="L11" s="31">
        <f>'Raw Data Consolidated'!L104</f>
        <v>0</v>
      </c>
      <c r="M11" s="31">
        <f>'Raw Data Consolidated'!M104</f>
        <v>0</v>
      </c>
      <c r="N11" s="3">
        <f>SUM(B11:M11)</f>
        <v>0</v>
      </c>
    </row>
    <row r="12" spans="1:14" ht="15.75" customHeight="1" thickBot="1" x14ac:dyDescent="0.4">
      <c r="A12" s="33" t="str">
        <f>RIGHT('Raw Data Consolidated'!A105, LEN('Raw Data Consolidated'!A105) - FIND("|", 'Raw Data Consolidated'!A105) - 1)</f>
        <v>Cess</v>
      </c>
      <c r="B12" s="34">
        <f>'Raw Data Consolidated'!B105</f>
        <v>0</v>
      </c>
      <c r="C12" s="34">
        <f>'Raw Data Consolidated'!C105</f>
        <v>0</v>
      </c>
      <c r="D12" s="34">
        <f>'Raw Data Consolidated'!D105</f>
        <v>0</v>
      </c>
      <c r="E12" s="34">
        <f>'Raw Data Consolidated'!E105</f>
        <v>0</v>
      </c>
      <c r="F12" s="34">
        <f>'Raw Data Consolidated'!F105</f>
        <v>0</v>
      </c>
      <c r="G12" s="34">
        <f>'Raw Data Consolidated'!G105</f>
        <v>0</v>
      </c>
      <c r="H12" s="34">
        <f>'Raw Data Consolidated'!H105</f>
        <v>0</v>
      </c>
      <c r="I12" s="34">
        <f>'Raw Data Consolidated'!I105</f>
        <v>0</v>
      </c>
      <c r="J12" s="34">
        <f>'Raw Data Consolidated'!J105</f>
        <v>0</v>
      </c>
      <c r="K12" s="34">
        <f>'Raw Data Consolidated'!K105</f>
        <v>0</v>
      </c>
      <c r="L12" s="34">
        <f>'Raw Data Consolidated'!L105</f>
        <v>0</v>
      </c>
      <c r="M12" s="34">
        <f>'Raw Data Consolidated'!M105</f>
        <v>0</v>
      </c>
      <c r="N12" s="4">
        <f>SUM(B12:M12)</f>
        <v>0</v>
      </c>
    </row>
    <row r="13" spans="1:14" ht="15.75" customHeight="1" thickBot="1" x14ac:dyDescent="0.4"/>
    <row r="14" spans="1:14" ht="15.75" customHeight="1" thickBot="1" x14ac:dyDescent="0.4">
      <c r="A14" s="35" t="str">
        <f>LEFT('Raw Data Consolidated'!A106, FIND("|", 'Raw Data Consolidated'!A106)-1)</f>
        <v xml:space="preserve">3.1 (c) Other outward supplies (Nil rated, exempted) </v>
      </c>
      <c r="B14" s="36"/>
      <c r="C14" s="36"/>
      <c r="D14" s="36"/>
      <c r="E14" s="36"/>
      <c r="F14" s="36"/>
      <c r="G14" s="36"/>
      <c r="H14" s="36"/>
      <c r="I14" s="36"/>
      <c r="J14" s="36"/>
      <c r="K14" s="36"/>
      <c r="L14" s="36"/>
      <c r="M14" s="36"/>
      <c r="N14" s="23"/>
    </row>
    <row r="15" spans="1:14" ht="15.75" customHeight="1" thickBot="1" x14ac:dyDescent="0.4">
      <c r="A15" s="33" t="str">
        <f>RIGHT('Raw Data Consolidated'!A106, LEN('Raw Data Consolidated'!A106) - FIND("|", 'Raw Data Consolidated'!A106) - 1)</f>
        <v>Value</v>
      </c>
      <c r="B15" s="34">
        <f>'Raw Data Consolidated'!B106</f>
        <v>0</v>
      </c>
      <c r="C15" s="34">
        <f>'Raw Data Consolidated'!C106</f>
        <v>0</v>
      </c>
      <c r="D15" s="34">
        <f>'Raw Data Consolidated'!D106</f>
        <v>0</v>
      </c>
      <c r="E15" s="34">
        <f>'Raw Data Consolidated'!E106</f>
        <v>0</v>
      </c>
      <c r="F15" s="34">
        <f>'Raw Data Consolidated'!F106</f>
        <v>0</v>
      </c>
      <c r="G15" s="34">
        <f>'Raw Data Consolidated'!G106</f>
        <v>0</v>
      </c>
      <c r="H15" s="34">
        <f>'Raw Data Consolidated'!H106</f>
        <v>0</v>
      </c>
      <c r="I15" s="34">
        <f>'Raw Data Consolidated'!I106</f>
        <v>0</v>
      </c>
      <c r="J15" s="34">
        <f>'Raw Data Consolidated'!J106</f>
        <v>0</v>
      </c>
      <c r="K15" s="34">
        <f>'Raw Data Consolidated'!K106</f>
        <v>0</v>
      </c>
      <c r="L15" s="34">
        <f>'Raw Data Consolidated'!L106</f>
        <v>0</v>
      </c>
      <c r="M15" s="34">
        <f>'Raw Data Consolidated'!M106</f>
        <v>0</v>
      </c>
      <c r="N15" s="4">
        <f>SUM(B15:M15)</f>
        <v>0</v>
      </c>
    </row>
    <row r="16" spans="1:14" ht="15.75" customHeight="1" thickBot="1" x14ac:dyDescent="0.4"/>
    <row r="17" spans="1:14" ht="15.75" customHeight="1" thickBot="1" x14ac:dyDescent="0.4">
      <c r="A17" s="35" t="str">
        <f>LEFT('Raw Data Consolidated'!A107, FIND("|", 'Raw Data Consolidated'!A107)-1)</f>
        <v xml:space="preserve">3.1 (d) Inward supplies (liable to reverse charge) </v>
      </c>
      <c r="B17" s="36"/>
      <c r="C17" s="36"/>
      <c r="D17" s="36"/>
      <c r="E17" s="36"/>
      <c r="F17" s="36"/>
      <c r="G17" s="36"/>
      <c r="H17" s="36"/>
      <c r="I17" s="36"/>
      <c r="J17" s="36"/>
      <c r="K17" s="36"/>
      <c r="L17" s="36"/>
      <c r="M17" s="36"/>
      <c r="N17" s="23"/>
    </row>
    <row r="18" spans="1:14" x14ac:dyDescent="0.35">
      <c r="A18" s="32" t="str">
        <f>RIGHT('Raw Data Consolidated'!A107, LEN('Raw Data Consolidated'!A107) - FIND("|", 'Raw Data Consolidated'!A107) - 1)</f>
        <v>Taxable Value</v>
      </c>
      <c r="B18" s="31">
        <f>'Raw Data Consolidated'!B107</f>
        <v>0</v>
      </c>
      <c r="C18" s="31">
        <f>'Raw Data Consolidated'!C107</f>
        <v>0</v>
      </c>
      <c r="D18" s="31">
        <f>'Raw Data Consolidated'!D107</f>
        <v>0</v>
      </c>
      <c r="E18" s="31">
        <f>'Raw Data Consolidated'!E107</f>
        <v>95100</v>
      </c>
      <c r="F18" s="31">
        <f>'Raw Data Consolidated'!F107</f>
        <v>28500</v>
      </c>
      <c r="G18" s="31">
        <f>'Raw Data Consolidated'!G107</f>
        <v>20500</v>
      </c>
      <c r="H18" s="31">
        <f>'Raw Data Consolidated'!H107</f>
        <v>25500</v>
      </c>
      <c r="I18" s="31">
        <f>'Raw Data Consolidated'!I107</f>
        <v>0</v>
      </c>
      <c r="J18" s="31">
        <f>'Raw Data Consolidated'!J107</f>
        <v>0</v>
      </c>
      <c r="K18" s="31">
        <f>'Raw Data Consolidated'!K107</f>
        <v>10000</v>
      </c>
      <c r="L18" s="31">
        <f>'Raw Data Consolidated'!L107</f>
        <v>0</v>
      </c>
      <c r="M18" s="31">
        <f>'Raw Data Consolidated'!M107</f>
        <v>0</v>
      </c>
      <c r="N18" s="3">
        <f>SUM(B18:M18)</f>
        <v>179600</v>
      </c>
    </row>
    <row r="19" spans="1:14" x14ac:dyDescent="0.35">
      <c r="A19" s="32" t="str">
        <f>RIGHT('Raw Data Consolidated'!A108, LEN('Raw Data Consolidated'!A108) - FIND("|", 'Raw Data Consolidated'!A108) - 1)</f>
        <v>IGST</v>
      </c>
      <c r="B19" s="31">
        <f>'Raw Data Consolidated'!B108</f>
        <v>0</v>
      </c>
      <c r="C19" s="31">
        <f>'Raw Data Consolidated'!C108</f>
        <v>0</v>
      </c>
      <c r="D19" s="31">
        <f>'Raw Data Consolidated'!D108</f>
        <v>0</v>
      </c>
      <c r="E19" s="31">
        <f>'Raw Data Consolidated'!E108</f>
        <v>0</v>
      </c>
      <c r="F19" s="31">
        <f>'Raw Data Consolidated'!F108</f>
        <v>0</v>
      </c>
      <c r="G19" s="31">
        <f>'Raw Data Consolidated'!G108</f>
        <v>0</v>
      </c>
      <c r="H19" s="31">
        <f>'Raw Data Consolidated'!H108</f>
        <v>0</v>
      </c>
      <c r="I19" s="31">
        <f>'Raw Data Consolidated'!I108</f>
        <v>0</v>
      </c>
      <c r="J19" s="31">
        <f>'Raw Data Consolidated'!J108</f>
        <v>0</v>
      </c>
      <c r="K19" s="31">
        <f>'Raw Data Consolidated'!K108</f>
        <v>0</v>
      </c>
      <c r="L19" s="31">
        <f>'Raw Data Consolidated'!L108</f>
        <v>0</v>
      </c>
      <c r="M19" s="31">
        <f>'Raw Data Consolidated'!M108</f>
        <v>0</v>
      </c>
      <c r="N19" s="3">
        <f>SUM(B19:M19)</f>
        <v>0</v>
      </c>
    </row>
    <row r="20" spans="1:14" x14ac:dyDescent="0.35">
      <c r="A20" s="32" t="str">
        <f>RIGHT('Raw Data Consolidated'!A109, LEN('Raw Data Consolidated'!A109) - FIND("|", 'Raw Data Consolidated'!A109) - 1)</f>
        <v>CGST</v>
      </c>
      <c r="B20" s="31">
        <f>'Raw Data Consolidated'!B109</f>
        <v>0</v>
      </c>
      <c r="C20" s="31">
        <f>'Raw Data Consolidated'!C109</f>
        <v>0</v>
      </c>
      <c r="D20" s="31">
        <f>'Raw Data Consolidated'!D109</f>
        <v>0</v>
      </c>
      <c r="E20" s="31">
        <f>'Raw Data Consolidated'!E109</f>
        <v>8559</v>
      </c>
      <c r="F20" s="31">
        <f>'Raw Data Consolidated'!F109</f>
        <v>2565</v>
      </c>
      <c r="G20" s="31">
        <f>'Raw Data Consolidated'!G109</f>
        <v>1845</v>
      </c>
      <c r="H20" s="31">
        <f>'Raw Data Consolidated'!H109</f>
        <v>2295</v>
      </c>
      <c r="I20" s="31">
        <f>'Raw Data Consolidated'!I109</f>
        <v>0</v>
      </c>
      <c r="J20" s="31">
        <f>'Raw Data Consolidated'!J109</f>
        <v>0</v>
      </c>
      <c r="K20" s="31">
        <f>'Raw Data Consolidated'!K109</f>
        <v>900</v>
      </c>
      <c r="L20" s="31">
        <f>'Raw Data Consolidated'!L109</f>
        <v>0</v>
      </c>
      <c r="M20" s="31">
        <f>'Raw Data Consolidated'!M109</f>
        <v>0</v>
      </c>
      <c r="N20" s="3">
        <f>SUM(B20:M20)</f>
        <v>16164</v>
      </c>
    </row>
    <row r="21" spans="1:14" x14ac:dyDescent="0.35">
      <c r="A21" s="32" t="str">
        <f>RIGHT('Raw Data Consolidated'!A110, LEN('Raw Data Consolidated'!A110) - FIND("|", 'Raw Data Consolidated'!A110) - 1)</f>
        <v>SGST</v>
      </c>
      <c r="B21" s="31">
        <f>'Raw Data Consolidated'!B110</f>
        <v>0</v>
      </c>
      <c r="C21" s="31">
        <f>'Raw Data Consolidated'!C110</f>
        <v>0</v>
      </c>
      <c r="D21" s="31">
        <f>'Raw Data Consolidated'!D110</f>
        <v>0</v>
      </c>
      <c r="E21" s="31">
        <f>'Raw Data Consolidated'!E110</f>
        <v>8559</v>
      </c>
      <c r="F21" s="31">
        <f>'Raw Data Consolidated'!F110</f>
        <v>2565</v>
      </c>
      <c r="G21" s="31">
        <f>'Raw Data Consolidated'!G110</f>
        <v>1845</v>
      </c>
      <c r="H21" s="31">
        <f>'Raw Data Consolidated'!H110</f>
        <v>2295</v>
      </c>
      <c r="I21" s="31">
        <f>'Raw Data Consolidated'!I110</f>
        <v>0</v>
      </c>
      <c r="J21" s="31">
        <f>'Raw Data Consolidated'!J110</f>
        <v>0</v>
      </c>
      <c r="K21" s="31">
        <f>'Raw Data Consolidated'!K110</f>
        <v>900</v>
      </c>
      <c r="L21" s="31">
        <f>'Raw Data Consolidated'!L110</f>
        <v>0</v>
      </c>
      <c r="M21" s="31">
        <f>'Raw Data Consolidated'!M110</f>
        <v>0</v>
      </c>
      <c r="N21" s="3">
        <f>SUM(B21:M21)</f>
        <v>16164</v>
      </c>
    </row>
    <row r="22" spans="1:14" ht="15.75" customHeight="1" thickBot="1" x14ac:dyDescent="0.4">
      <c r="A22" s="33" t="str">
        <f>RIGHT('Raw Data Consolidated'!A111, LEN('Raw Data Consolidated'!A111) - FIND("|", 'Raw Data Consolidated'!A111) - 1)</f>
        <v>Cess</v>
      </c>
      <c r="B22" s="34">
        <f>'Raw Data Consolidated'!B111</f>
        <v>0</v>
      </c>
      <c r="C22" s="34">
        <f>'Raw Data Consolidated'!C111</f>
        <v>0</v>
      </c>
      <c r="D22" s="34">
        <f>'Raw Data Consolidated'!D111</f>
        <v>0</v>
      </c>
      <c r="E22" s="34">
        <f>'Raw Data Consolidated'!E111</f>
        <v>0</v>
      </c>
      <c r="F22" s="34">
        <f>'Raw Data Consolidated'!F111</f>
        <v>0</v>
      </c>
      <c r="G22" s="34">
        <f>'Raw Data Consolidated'!G111</f>
        <v>0</v>
      </c>
      <c r="H22" s="34">
        <f>'Raw Data Consolidated'!H111</f>
        <v>0</v>
      </c>
      <c r="I22" s="34">
        <f>'Raw Data Consolidated'!I111</f>
        <v>0</v>
      </c>
      <c r="J22" s="34">
        <f>'Raw Data Consolidated'!J111</f>
        <v>0</v>
      </c>
      <c r="K22" s="34">
        <f>'Raw Data Consolidated'!K111</f>
        <v>0</v>
      </c>
      <c r="L22" s="34">
        <f>'Raw Data Consolidated'!L111</f>
        <v>0</v>
      </c>
      <c r="M22" s="34">
        <f>'Raw Data Consolidated'!M111</f>
        <v>0</v>
      </c>
      <c r="N22" s="4">
        <f>SUM(B22:M22)</f>
        <v>0</v>
      </c>
    </row>
    <row r="23" spans="1:14" ht="15.75" customHeight="1" thickBot="1" x14ac:dyDescent="0.4"/>
    <row r="24" spans="1:14" ht="15.75" customHeight="1" thickBot="1" x14ac:dyDescent="0.4">
      <c r="A24" s="35" t="str">
        <f>LEFT('Raw Data Consolidated'!A112, FIND("|", 'Raw Data Consolidated'!A112)-1)</f>
        <v xml:space="preserve">3.1 (e) Non-GST outward supplies </v>
      </c>
      <c r="B24" s="36"/>
      <c r="C24" s="36"/>
      <c r="D24" s="36"/>
      <c r="E24" s="36"/>
      <c r="F24" s="36"/>
      <c r="G24" s="36"/>
      <c r="H24" s="36"/>
      <c r="I24" s="36"/>
      <c r="J24" s="36"/>
      <c r="K24" s="36"/>
      <c r="L24" s="36"/>
      <c r="M24" s="36"/>
      <c r="N24" s="23"/>
    </row>
    <row r="25" spans="1:14" ht="15.75" customHeight="1" thickBot="1" x14ac:dyDescent="0.4">
      <c r="A25" s="33" t="str">
        <f>RIGHT('Raw Data Consolidated'!A112, LEN('Raw Data Consolidated'!A112) - FIND("|", 'Raw Data Consolidated'!A112) - 1)</f>
        <v>Value</v>
      </c>
      <c r="B25" s="34">
        <f>'Raw Data Consolidated'!B112</f>
        <v>0</v>
      </c>
      <c r="C25" s="34">
        <f>'Raw Data Consolidated'!C112</f>
        <v>0</v>
      </c>
      <c r="D25" s="34">
        <f>'Raw Data Consolidated'!D112</f>
        <v>0</v>
      </c>
      <c r="E25" s="34">
        <f>'Raw Data Consolidated'!E112</f>
        <v>0</v>
      </c>
      <c r="F25" s="34">
        <f>'Raw Data Consolidated'!F112</f>
        <v>0</v>
      </c>
      <c r="G25" s="34">
        <f>'Raw Data Consolidated'!G112</f>
        <v>0</v>
      </c>
      <c r="H25" s="34">
        <f>'Raw Data Consolidated'!H112</f>
        <v>0</v>
      </c>
      <c r="I25" s="34">
        <f>'Raw Data Consolidated'!I112</f>
        <v>0</v>
      </c>
      <c r="J25" s="34">
        <f>'Raw Data Consolidated'!J112</f>
        <v>0</v>
      </c>
      <c r="K25" s="34">
        <f>'Raw Data Consolidated'!K112</f>
        <v>0</v>
      </c>
      <c r="L25" s="34">
        <f>'Raw Data Consolidated'!L112</f>
        <v>0</v>
      </c>
      <c r="M25" s="34">
        <f>'Raw Data Consolidated'!M112</f>
        <v>0</v>
      </c>
      <c r="N25" s="4">
        <f>SUM(B25:M25)</f>
        <v>0</v>
      </c>
    </row>
    <row r="26" spans="1:14" ht="15.75" customHeight="1" thickBot="1" x14ac:dyDescent="0.4"/>
    <row r="27" spans="1:14" ht="15.75" customHeight="1" thickBot="1" x14ac:dyDescent="0.4">
      <c r="A27" s="28" t="str">
        <f>LEFT('Raw Data Consolidated'!A113, FIND("|", 'Raw Data Consolidated'!A113)-1)</f>
        <v xml:space="preserve">4 (A) ITC Available - (1) Import of goods </v>
      </c>
      <c r="B27" s="29"/>
      <c r="C27" s="29"/>
      <c r="D27" s="29"/>
      <c r="E27" s="29"/>
      <c r="F27" s="29"/>
      <c r="G27" s="29"/>
      <c r="H27" s="29"/>
      <c r="I27" s="29"/>
      <c r="J27" s="29"/>
      <c r="K27" s="29"/>
      <c r="L27" s="29"/>
      <c r="M27" s="29"/>
      <c r="N27" s="30"/>
    </row>
    <row r="28" spans="1:14" x14ac:dyDescent="0.35">
      <c r="A28" s="32" t="str">
        <f>RIGHT('Raw Data Consolidated'!A113, LEN('Raw Data Consolidated'!A113) - FIND("|", 'Raw Data Consolidated'!A113) - 1)</f>
        <v>IGST</v>
      </c>
      <c r="B28" s="31">
        <f>'Raw Data Consolidated'!B113</f>
        <v>0</v>
      </c>
      <c r="C28" s="31">
        <f>'Raw Data Consolidated'!C113</f>
        <v>0</v>
      </c>
      <c r="D28" s="31">
        <f>'Raw Data Consolidated'!D113</f>
        <v>0</v>
      </c>
      <c r="E28" s="31">
        <f>'Raw Data Consolidated'!E113</f>
        <v>0</v>
      </c>
      <c r="F28" s="31">
        <f>'Raw Data Consolidated'!F113</f>
        <v>0</v>
      </c>
      <c r="G28" s="31">
        <f>'Raw Data Consolidated'!G113</f>
        <v>0</v>
      </c>
      <c r="H28" s="31">
        <f>'Raw Data Consolidated'!H113</f>
        <v>0</v>
      </c>
      <c r="I28" s="31">
        <f>'Raw Data Consolidated'!I113</f>
        <v>0</v>
      </c>
      <c r="J28" s="31">
        <f>'Raw Data Consolidated'!J113</f>
        <v>0</v>
      </c>
      <c r="K28" s="31">
        <f>'Raw Data Consolidated'!K113</f>
        <v>0</v>
      </c>
      <c r="L28" s="31">
        <f>'Raw Data Consolidated'!L113</f>
        <v>0</v>
      </c>
      <c r="M28" s="31">
        <f>'Raw Data Consolidated'!M113</f>
        <v>0</v>
      </c>
      <c r="N28" s="3">
        <f>SUM(B28:M28)</f>
        <v>0</v>
      </c>
    </row>
    <row r="29" spans="1:14" ht="15.75" customHeight="1" thickBot="1" x14ac:dyDescent="0.4">
      <c r="A29" s="33" t="str">
        <f>RIGHT('Raw Data Consolidated'!A114, LEN('Raw Data Consolidated'!A114) - FIND("|", 'Raw Data Consolidated'!A114) - 1)</f>
        <v>Cess</v>
      </c>
      <c r="B29" s="34">
        <f>'Raw Data Consolidated'!B114</f>
        <v>0</v>
      </c>
      <c r="C29" s="34">
        <f>'Raw Data Consolidated'!C114</f>
        <v>0</v>
      </c>
      <c r="D29" s="34">
        <f>'Raw Data Consolidated'!D114</f>
        <v>0</v>
      </c>
      <c r="E29" s="34">
        <f>'Raw Data Consolidated'!E114</f>
        <v>0</v>
      </c>
      <c r="F29" s="34">
        <f>'Raw Data Consolidated'!F114</f>
        <v>0</v>
      </c>
      <c r="G29" s="34">
        <f>'Raw Data Consolidated'!G114</f>
        <v>0</v>
      </c>
      <c r="H29" s="34">
        <f>'Raw Data Consolidated'!H114</f>
        <v>0</v>
      </c>
      <c r="I29" s="34">
        <f>'Raw Data Consolidated'!I114</f>
        <v>0</v>
      </c>
      <c r="J29" s="34">
        <f>'Raw Data Consolidated'!J114</f>
        <v>0</v>
      </c>
      <c r="K29" s="34">
        <f>'Raw Data Consolidated'!K114</f>
        <v>0</v>
      </c>
      <c r="L29" s="34">
        <f>'Raw Data Consolidated'!L114</f>
        <v>0</v>
      </c>
      <c r="M29" s="34">
        <f>'Raw Data Consolidated'!M114</f>
        <v>0</v>
      </c>
      <c r="N29" s="4">
        <f>SUM(B29:M29)</f>
        <v>0</v>
      </c>
    </row>
    <row r="30" spans="1:14" ht="15.75" customHeight="1" thickBot="1" x14ac:dyDescent="0.4"/>
    <row r="31" spans="1:14" ht="15.75" customHeight="1" thickBot="1" x14ac:dyDescent="0.4">
      <c r="A31" s="28" t="str">
        <f>LEFT('Raw Data Consolidated'!A115, FIND("|", 'Raw Data Consolidated'!A115)-1)</f>
        <v xml:space="preserve">4 (A) ITC Available - (2) Import of services </v>
      </c>
      <c r="B31" s="29"/>
      <c r="C31" s="29"/>
      <c r="D31" s="29"/>
      <c r="E31" s="29"/>
      <c r="F31" s="29"/>
      <c r="G31" s="29"/>
      <c r="H31" s="29"/>
      <c r="I31" s="29"/>
      <c r="J31" s="29"/>
      <c r="K31" s="29"/>
      <c r="L31" s="29"/>
      <c r="M31" s="29"/>
      <c r="N31" s="30"/>
    </row>
    <row r="32" spans="1:14" x14ac:dyDescent="0.35">
      <c r="A32" s="32" t="str">
        <f>RIGHT('Raw Data Consolidated'!A115, LEN('Raw Data Consolidated'!A115) - FIND("|", 'Raw Data Consolidated'!A115) - 1)</f>
        <v>IGST</v>
      </c>
      <c r="B32" s="31">
        <f>'Raw Data Consolidated'!B115</f>
        <v>0</v>
      </c>
      <c r="C32" s="31">
        <f>'Raw Data Consolidated'!C115</f>
        <v>0</v>
      </c>
      <c r="D32" s="31">
        <f>'Raw Data Consolidated'!D115</f>
        <v>0</v>
      </c>
      <c r="E32" s="31">
        <f>'Raw Data Consolidated'!E115</f>
        <v>0</v>
      </c>
      <c r="F32" s="31">
        <f>'Raw Data Consolidated'!F115</f>
        <v>0</v>
      </c>
      <c r="G32" s="31">
        <f>'Raw Data Consolidated'!G115</f>
        <v>0</v>
      </c>
      <c r="H32" s="31">
        <f>'Raw Data Consolidated'!H115</f>
        <v>0</v>
      </c>
      <c r="I32" s="31">
        <f>'Raw Data Consolidated'!I115</f>
        <v>0</v>
      </c>
      <c r="J32" s="31">
        <f>'Raw Data Consolidated'!J115</f>
        <v>0</v>
      </c>
      <c r="K32" s="31">
        <f>'Raw Data Consolidated'!K115</f>
        <v>0</v>
      </c>
      <c r="L32" s="31">
        <f>'Raw Data Consolidated'!L115</f>
        <v>0</v>
      </c>
      <c r="M32" s="31">
        <f>'Raw Data Consolidated'!M115</f>
        <v>0</v>
      </c>
      <c r="N32" s="3">
        <f>SUM(B32:M32)</f>
        <v>0</v>
      </c>
    </row>
    <row r="33" spans="1:14" ht="15.75" customHeight="1" thickBot="1" x14ac:dyDescent="0.4">
      <c r="A33" s="33" t="str">
        <f>RIGHT('Raw Data Consolidated'!A116, LEN('Raw Data Consolidated'!A116) - FIND("|", 'Raw Data Consolidated'!A116) - 1)</f>
        <v>Cess</v>
      </c>
      <c r="B33" s="34">
        <f>'Raw Data Consolidated'!B116</f>
        <v>0</v>
      </c>
      <c r="C33" s="34">
        <f>'Raw Data Consolidated'!C116</f>
        <v>0</v>
      </c>
      <c r="D33" s="34">
        <f>'Raw Data Consolidated'!D116</f>
        <v>0</v>
      </c>
      <c r="E33" s="34">
        <f>'Raw Data Consolidated'!E116</f>
        <v>0</v>
      </c>
      <c r="F33" s="34">
        <f>'Raw Data Consolidated'!F116</f>
        <v>0</v>
      </c>
      <c r="G33" s="34">
        <f>'Raw Data Consolidated'!G116</f>
        <v>0</v>
      </c>
      <c r="H33" s="34">
        <f>'Raw Data Consolidated'!H116</f>
        <v>0</v>
      </c>
      <c r="I33" s="34">
        <f>'Raw Data Consolidated'!I116</f>
        <v>0</v>
      </c>
      <c r="J33" s="34">
        <f>'Raw Data Consolidated'!J116</f>
        <v>0</v>
      </c>
      <c r="K33" s="34">
        <f>'Raw Data Consolidated'!K116</f>
        <v>0</v>
      </c>
      <c r="L33" s="34">
        <f>'Raw Data Consolidated'!L116</f>
        <v>0</v>
      </c>
      <c r="M33" s="34">
        <f>'Raw Data Consolidated'!M116</f>
        <v>0</v>
      </c>
      <c r="N33" s="4">
        <f>SUM(B33:M33)</f>
        <v>0</v>
      </c>
    </row>
    <row r="34" spans="1:14" ht="15.75" customHeight="1" thickBot="1" x14ac:dyDescent="0.4"/>
    <row r="35" spans="1:14" ht="15.75" customHeight="1" thickBot="1" x14ac:dyDescent="0.4">
      <c r="A35" s="28" t="str">
        <f>LEFT('Raw Data Consolidated'!A117, FIND("|", 'Raw Data Consolidated'!A117)-1)</f>
        <v xml:space="preserve">4 (A) ITC Available - (3) Inward supplies liable to reverse charge (other than 1 and 2) </v>
      </c>
      <c r="B35" s="29"/>
      <c r="C35" s="29"/>
      <c r="D35" s="29"/>
      <c r="E35" s="29"/>
      <c r="F35" s="29"/>
      <c r="G35" s="29"/>
      <c r="H35" s="29"/>
      <c r="I35" s="29"/>
      <c r="J35" s="29"/>
      <c r="K35" s="29"/>
      <c r="L35" s="29"/>
      <c r="M35" s="29"/>
      <c r="N35" s="30"/>
    </row>
    <row r="36" spans="1:14" x14ac:dyDescent="0.35">
      <c r="A36" s="32" t="str">
        <f>RIGHT('Raw Data Consolidated'!A117, LEN('Raw Data Consolidated'!A117) - FIND("|", 'Raw Data Consolidated'!A117) - 1)</f>
        <v>IGST</v>
      </c>
      <c r="B36" s="31">
        <f>'Raw Data Consolidated'!B117</f>
        <v>0</v>
      </c>
      <c r="C36" s="31">
        <f>'Raw Data Consolidated'!C117</f>
        <v>0</v>
      </c>
      <c r="D36" s="31">
        <f>'Raw Data Consolidated'!D117</f>
        <v>0</v>
      </c>
      <c r="E36" s="31">
        <f>'Raw Data Consolidated'!E117</f>
        <v>0</v>
      </c>
      <c r="F36" s="31">
        <f>'Raw Data Consolidated'!F117</f>
        <v>0</v>
      </c>
      <c r="G36" s="31">
        <f>'Raw Data Consolidated'!G117</f>
        <v>0</v>
      </c>
      <c r="H36" s="31">
        <f>'Raw Data Consolidated'!H117</f>
        <v>0</v>
      </c>
      <c r="I36" s="31">
        <f>'Raw Data Consolidated'!I117</f>
        <v>0</v>
      </c>
      <c r="J36" s="31">
        <f>'Raw Data Consolidated'!J117</f>
        <v>0</v>
      </c>
      <c r="K36" s="31">
        <f>'Raw Data Consolidated'!K117</f>
        <v>0</v>
      </c>
      <c r="L36" s="31">
        <f>'Raw Data Consolidated'!L117</f>
        <v>0</v>
      </c>
      <c r="M36" s="31">
        <f>'Raw Data Consolidated'!M117</f>
        <v>0</v>
      </c>
      <c r="N36" s="3">
        <f>SUM(B36:M36)</f>
        <v>0</v>
      </c>
    </row>
    <row r="37" spans="1:14" x14ac:dyDescent="0.35">
      <c r="A37" s="32" t="str">
        <f>RIGHT('Raw Data Consolidated'!A118, LEN('Raw Data Consolidated'!A118) - FIND("|", 'Raw Data Consolidated'!A118) - 1)</f>
        <v>CGST</v>
      </c>
      <c r="B37" s="31">
        <f>'Raw Data Consolidated'!B118</f>
        <v>0</v>
      </c>
      <c r="C37" s="31">
        <f>'Raw Data Consolidated'!C118</f>
        <v>0</v>
      </c>
      <c r="D37" s="31">
        <f>'Raw Data Consolidated'!D118</f>
        <v>0</v>
      </c>
      <c r="E37" s="31">
        <f>'Raw Data Consolidated'!E118</f>
        <v>0</v>
      </c>
      <c r="F37" s="31">
        <f>'Raw Data Consolidated'!F118</f>
        <v>10854</v>
      </c>
      <c r="G37" s="31">
        <f>'Raw Data Consolidated'!G118</f>
        <v>1845</v>
      </c>
      <c r="H37" s="31">
        <f>'Raw Data Consolidated'!H118</f>
        <v>2295</v>
      </c>
      <c r="I37" s="31">
        <f>'Raw Data Consolidated'!I118</f>
        <v>0</v>
      </c>
      <c r="J37" s="31">
        <f>'Raw Data Consolidated'!J118</f>
        <v>0</v>
      </c>
      <c r="K37" s="31">
        <f>'Raw Data Consolidated'!K118</f>
        <v>900</v>
      </c>
      <c r="L37" s="31">
        <f>'Raw Data Consolidated'!L118</f>
        <v>0</v>
      </c>
      <c r="M37" s="31">
        <f>'Raw Data Consolidated'!M118</f>
        <v>0</v>
      </c>
      <c r="N37" s="3">
        <f>SUM(B37:M37)</f>
        <v>15894</v>
      </c>
    </row>
    <row r="38" spans="1:14" x14ac:dyDescent="0.35">
      <c r="A38" s="32" t="str">
        <f>RIGHT('Raw Data Consolidated'!A119, LEN('Raw Data Consolidated'!A119) - FIND("|", 'Raw Data Consolidated'!A119) - 1)</f>
        <v>SGST</v>
      </c>
      <c r="B38" s="31">
        <f>'Raw Data Consolidated'!B119</f>
        <v>0</v>
      </c>
      <c r="C38" s="31">
        <f>'Raw Data Consolidated'!C119</f>
        <v>0</v>
      </c>
      <c r="D38" s="31">
        <f>'Raw Data Consolidated'!D119</f>
        <v>0</v>
      </c>
      <c r="E38" s="31">
        <f>'Raw Data Consolidated'!E119</f>
        <v>0</v>
      </c>
      <c r="F38" s="31">
        <f>'Raw Data Consolidated'!F119</f>
        <v>10854</v>
      </c>
      <c r="G38" s="31">
        <f>'Raw Data Consolidated'!G119</f>
        <v>1845</v>
      </c>
      <c r="H38" s="31">
        <f>'Raw Data Consolidated'!H119</f>
        <v>2295</v>
      </c>
      <c r="I38" s="31">
        <f>'Raw Data Consolidated'!I119</f>
        <v>0</v>
      </c>
      <c r="J38" s="31">
        <f>'Raw Data Consolidated'!J119</f>
        <v>0</v>
      </c>
      <c r="K38" s="31">
        <f>'Raw Data Consolidated'!K119</f>
        <v>900</v>
      </c>
      <c r="L38" s="31">
        <f>'Raw Data Consolidated'!L119</f>
        <v>0</v>
      </c>
      <c r="M38" s="31">
        <f>'Raw Data Consolidated'!M119</f>
        <v>0</v>
      </c>
      <c r="N38" s="3">
        <f>SUM(B38:M38)</f>
        <v>15894</v>
      </c>
    </row>
    <row r="39" spans="1:14" ht="15.75" customHeight="1" thickBot="1" x14ac:dyDescent="0.4">
      <c r="A39" s="33" t="str">
        <f>RIGHT('Raw Data Consolidated'!A120, LEN('Raw Data Consolidated'!A120) - FIND("|", 'Raw Data Consolidated'!A120) - 1)</f>
        <v>Cess</v>
      </c>
      <c r="B39" s="34">
        <f>'Raw Data Consolidated'!B120</f>
        <v>0</v>
      </c>
      <c r="C39" s="34">
        <f>'Raw Data Consolidated'!C120</f>
        <v>0</v>
      </c>
      <c r="D39" s="34">
        <f>'Raw Data Consolidated'!D120</f>
        <v>0</v>
      </c>
      <c r="E39" s="34">
        <f>'Raw Data Consolidated'!E120</f>
        <v>0</v>
      </c>
      <c r="F39" s="34">
        <f>'Raw Data Consolidated'!F120</f>
        <v>0</v>
      </c>
      <c r="G39" s="34">
        <f>'Raw Data Consolidated'!G120</f>
        <v>0</v>
      </c>
      <c r="H39" s="34">
        <f>'Raw Data Consolidated'!H120</f>
        <v>0</v>
      </c>
      <c r="I39" s="34">
        <f>'Raw Data Consolidated'!I120</f>
        <v>0</v>
      </c>
      <c r="J39" s="34">
        <f>'Raw Data Consolidated'!J120</f>
        <v>0</v>
      </c>
      <c r="K39" s="34">
        <f>'Raw Data Consolidated'!K120</f>
        <v>0</v>
      </c>
      <c r="L39" s="34">
        <f>'Raw Data Consolidated'!L120</f>
        <v>0</v>
      </c>
      <c r="M39" s="34">
        <f>'Raw Data Consolidated'!M120</f>
        <v>0</v>
      </c>
      <c r="N39" s="4">
        <f>SUM(B39:M39)</f>
        <v>0</v>
      </c>
    </row>
    <row r="40" spans="1:14" ht="15.75" customHeight="1" thickBot="1" x14ac:dyDescent="0.4"/>
    <row r="41" spans="1:14" ht="15.75" customHeight="1" thickBot="1" x14ac:dyDescent="0.4">
      <c r="A41" s="28" t="str">
        <f>LEFT('Raw Data Consolidated'!A121, FIND("|", 'Raw Data Consolidated'!A121)-1)</f>
        <v xml:space="preserve">4 (A) ITC Available - (4) Inward supplies from ISD </v>
      </c>
      <c r="B41" s="29"/>
      <c r="C41" s="29"/>
      <c r="D41" s="29"/>
      <c r="E41" s="29"/>
      <c r="F41" s="29"/>
      <c r="G41" s="29"/>
      <c r="H41" s="29"/>
      <c r="I41" s="29"/>
      <c r="J41" s="29"/>
      <c r="K41" s="29"/>
      <c r="L41" s="29"/>
      <c r="M41" s="29"/>
      <c r="N41" s="30"/>
    </row>
    <row r="42" spans="1:14" x14ac:dyDescent="0.35">
      <c r="A42" s="32" t="str">
        <f>RIGHT('Raw Data Consolidated'!A121, LEN('Raw Data Consolidated'!A121) - FIND("|", 'Raw Data Consolidated'!A121) - 1)</f>
        <v>IGST</v>
      </c>
      <c r="B42" s="31">
        <f>'Raw Data Consolidated'!B121</f>
        <v>0</v>
      </c>
      <c r="C42" s="31">
        <f>'Raw Data Consolidated'!C121</f>
        <v>0</v>
      </c>
      <c r="D42" s="31">
        <f>'Raw Data Consolidated'!D121</f>
        <v>0</v>
      </c>
      <c r="E42" s="31">
        <f>'Raw Data Consolidated'!E121</f>
        <v>0</v>
      </c>
      <c r="F42" s="31">
        <f>'Raw Data Consolidated'!F121</f>
        <v>0</v>
      </c>
      <c r="G42" s="31">
        <f>'Raw Data Consolidated'!G121</f>
        <v>0</v>
      </c>
      <c r="H42" s="31">
        <f>'Raw Data Consolidated'!H121</f>
        <v>0</v>
      </c>
      <c r="I42" s="31">
        <f>'Raw Data Consolidated'!I121</f>
        <v>0</v>
      </c>
      <c r="J42" s="31">
        <f>'Raw Data Consolidated'!J121</f>
        <v>0</v>
      </c>
      <c r="K42" s="31">
        <f>'Raw Data Consolidated'!K121</f>
        <v>0</v>
      </c>
      <c r="L42" s="31">
        <f>'Raw Data Consolidated'!L121</f>
        <v>0</v>
      </c>
      <c r="M42" s="31">
        <f>'Raw Data Consolidated'!M121</f>
        <v>0</v>
      </c>
      <c r="N42" s="3">
        <f>SUM(B42:M42)</f>
        <v>0</v>
      </c>
    </row>
    <row r="43" spans="1:14" x14ac:dyDescent="0.35">
      <c r="A43" s="32" t="str">
        <f>RIGHT('Raw Data Consolidated'!A122, LEN('Raw Data Consolidated'!A122) - FIND("|", 'Raw Data Consolidated'!A122) - 1)</f>
        <v>CGST</v>
      </c>
      <c r="B43" s="31">
        <f>'Raw Data Consolidated'!B122</f>
        <v>0</v>
      </c>
      <c r="C43" s="31">
        <f>'Raw Data Consolidated'!C122</f>
        <v>0</v>
      </c>
      <c r="D43" s="31">
        <f>'Raw Data Consolidated'!D122</f>
        <v>0</v>
      </c>
      <c r="E43" s="31">
        <f>'Raw Data Consolidated'!E122</f>
        <v>0</v>
      </c>
      <c r="F43" s="31">
        <f>'Raw Data Consolidated'!F122</f>
        <v>0</v>
      </c>
      <c r="G43" s="31">
        <f>'Raw Data Consolidated'!G122</f>
        <v>0</v>
      </c>
      <c r="H43" s="31">
        <f>'Raw Data Consolidated'!H122</f>
        <v>0</v>
      </c>
      <c r="I43" s="31">
        <f>'Raw Data Consolidated'!I122</f>
        <v>0</v>
      </c>
      <c r="J43" s="31">
        <f>'Raw Data Consolidated'!J122</f>
        <v>0</v>
      </c>
      <c r="K43" s="31">
        <f>'Raw Data Consolidated'!K122</f>
        <v>0</v>
      </c>
      <c r="L43" s="31">
        <f>'Raw Data Consolidated'!L122</f>
        <v>0</v>
      </c>
      <c r="M43" s="31">
        <f>'Raw Data Consolidated'!M122</f>
        <v>0</v>
      </c>
      <c r="N43" s="3">
        <f>SUM(B43:M43)</f>
        <v>0</v>
      </c>
    </row>
    <row r="44" spans="1:14" x14ac:dyDescent="0.35">
      <c r="A44" s="32" t="str">
        <f>RIGHT('Raw Data Consolidated'!A123, LEN('Raw Data Consolidated'!A123) - FIND("|", 'Raw Data Consolidated'!A123) - 1)</f>
        <v>SGST</v>
      </c>
      <c r="B44" s="31">
        <f>'Raw Data Consolidated'!B123</f>
        <v>0</v>
      </c>
      <c r="C44" s="31">
        <f>'Raw Data Consolidated'!C123</f>
        <v>0</v>
      </c>
      <c r="D44" s="31">
        <f>'Raw Data Consolidated'!D123</f>
        <v>0</v>
      </c>
      <c r="E44" s="31">
        <f>'Raw Data Consolidated'!E123</f>
        <v>0</v>
      </c>
      <c r="F44" s="31">
        <f>'Raw Data Consolidated'!F123</f>
        <v>0</v>
      </c>
      <c r="G44" s="31">
        <f>'Raw Data Consolidated'!G123</f>
        <v>0</v>
      </c>
      <c r="H44" s="31">
        <f>'Raw Data Consolidated'!H123</f>
        <v>0</v>
      </c>
      <c r="I44" s="31">
        <f>'Raw Data Consolidated'!I123</f>
        <v>0</v>
      </c>
      <c r="J44" s="31">
        <f>'Raw Data Consolidated'!J123</f>
        <v>0</v>
      </c>
      <c r="K44" s="31">
        <f>'Raw Data Consolidated'!K123</f>
        <v>0</v>
      </c>
      <c r="L44" s="31">
        <f>'Raw Data Consolidated'!L123</f>
        <v>0</v>
      </c>
      <c r="M44" s="31">
        <f>'Raw Data Consolidated'!M123</f>
        <v>0</v>
      </c>
      <c r="N44" s="3">
        <f>SUM(B44:M44)</f>
        <v>0</v>
      </c>
    </row>
    <row r="45" spans="1:14" ht="15.75" customHeight="1" thickBot="1" x14ac:dyDescent="0.4">
      <c r="A45" s="33" t="str">
        <f>RIGHT('Raw Data Consolidated'!A124, LEN('Raw Data Consolidated'!A124) - FIND("|", 'Raw Data Consolidated'!A124) - 1)</f>
        <v>Cess</v>
      </c>
      <c r="B45" s="34">
        <f>'Raw Data Consolidated'!B124</f>
        <v>0</v>
      </c>
      <c r="C45" s="34">
        <f>'Raw Data Consolidated'!C124</f>
        <v>0</v>
      </c>
      <c r="D45" s="34">
        <f>'Raw Data Consolidated'!D124</f>
        <v>0</v>
      </c>
      <c r="E45" s="34">
        <f>'Raw Data Consolidated'!E124</f>
        <v>0</v>
      </c>
      <c r="F45" s="34">
        <f>'Raw Data Consolidated'!F124</f>
        <v>0</v>
      </c>
      <c r="G45" s="34">
        <f>'Raw Data Consolidated'!G124</f>
        <v>0</v>
      </c>
      <c r="H45" s="34">
        <f>'Raw Data Consolidated'!H124</f>
        <v>0</v>
      </c>
      <c r="I45" s="34">
        <f>'Raw Data Consolidated'!I124</f>
        <v>0</v>
      </c>
      <c r="J45" s="34">
        <f>'Raw Data Consolidated'!J124</f>
        <v>0</v>
      </c>
      <c r="K45" s="34">
        <f>'Raw Data Consolidated'!K124</f>
        <v>0</v>
      </c>
      <c r="L45" s="34">
        <f>'Raw Data Consolidated'!L124</f>
        <v>0</v>
      </c>
      <c r="M45" s="34">
        <f>'Raw Data Consolidated'!M124</f>
        <v>0</v>
      </c>
      <c r="N45" s="4">
        <f>SUM(B45:M45)</f>
        <v>0</v>
      </c>
    </row>
    <row r="46" spans="1:14" ht="15.75" customHeight="1" thickBot="1" x14ac:dyDescent="0.4"/>
    <row r="47" spans="1:14" ht="15.75" customHeight="1" thickBot="1" x14ac:dyDescent="0.4">
      <c r="A47" s="28" t="str">
        <f>LEFT('Raw Data Consolidated'!A125, FIND("|", 'Raw Data Consolidated'!A125)-1)</f>
        <v xml:space="preserve">4 (A) ITC Available - (5) All other ITC </v>
      </c>
      <c r="B47" s="29"/>
      <c r="C47" s="29"/>
      <c r="D47" s="29"/>
      <c r="E47" s="29"/>
      <c r="F47" s="29"/>
      <c r="G47" s="29"/>
      <c r="H47" s="29"/>
      <c r="I47" s="29"/>
      <c r="J47" s="29"/>
      <c r="K47" s="29"/>
      <c r="L47" s="29"/>
      <c r="M47" s="29"/>
      <c r="N47" s="30"/>
    </row>
    <row r="48" spans="1:14" x14ac:dyDescent="0.35">
      <c r="A48" s="32" t="str">
        <f>RIGHT('Raw Data Consolidated'!A125, LEN('Raw Data Consolidated'!A125) - FIND("|", 'Raw Data Consolidated'!A125) - 1)</f>
        <v>IGST</v>
      </c>
      <c r="B48" s="31">
        <f>'Raw Data Consolidated'!B125</f>
        <v>0</v>
      </c>
      <c r="C48" s="31">
        <f>'Raw Data Consolidated'!C125</f>
        <v>0</v>
      </c>
      <c r="D48" s="31">
        <f>'Raw Data Consolidated'!D125</f>
        <v>0</v>
      </c>
      <c r="E48" s="31">
        <f>'Raw Data Consolidated'!E125</f>
        <v>180</v>
      </c>
      <c r="F48" s="31">
        <f>'Raw Data Consolidated'!F125</f>
        <v>0</v>
      </c>
      <c r="G48" s="31">
        <f>'Raw Data Consolidated'!G125</f>
        <v>0</v>
      </c>
      <c r="H48" s="31">
        <f>'Raw Data Consolidated'!H125</f>
        <v>161</v>
      </c>
      <c r="I48" s="31">
        <f>'Raw Data Consolidated'!I125</f>
        <v>0</v>
      </c>
      <c r="J48" s="31">
        <f>'Raw Data Consolidated'!J125</f>
        <v>0</v>
      </c>
      <c r="K48" s="31">
        <f>'Raw Data Consolidated'!K125</f>
        <v>4680</v>
      </c>
      <c r="L48" s="31">
        <f>'Raw Data Consolidated'!L125</f>
        <v>0</v>
      </c>
      <c r="M48" s="31">
        <f>'Raw Data Consolidated'!M125</f>
        <v>2430</v>
      </c>
      <c r="N48" s="3">
        <f>SUM(B48:M48)</f>
        <v>7451</v>
      </c>
    </row>
    <row r="49" spans="1:14" x14ac:dyDescent="0.35">
      <c r="A49" s="32" t="str">
        <f>RIGHT('Raw Data Consolidated'!A126, LEN('Raw Data Consolidated'!A126) - FIND("|", 'Raw Data Consolidated'!A126) - 1)</f>
        <v>CGST</v>
      </c>
      <c r="B49" s="31">
        <f>'Raw Data Consolidated'!B126</f>
        <v>0</v>
      </c>
      <c r="C49" s="31">
        <f>'Raw Data Consolidated'!C126</f>
        <v>0</v>
      </c>
      <c r="D49" s="31">
        <f>'Raw Data Consolidated'!D126</f>
        <v>0</v>
      </c>
      <c r="E49" s="31">
        <f>'Raw Data Consolidated'!E126</f>
        <v>7202</v>
      </c>
      <c r="F49" s="31">
        <f>'Raw Data Consolidated'!F126</f>
        <v>21477</v>
      </c>
      <c r="G49" s="31">
        <f>'Raw Data Consolidated'!G126</f>
        <v>50775</v>
      </c>
      <c r="H49" s="31">
        <f>'Raw Data Consolidated'!H126</f>
        <v>106933</v>
      </c>
      <c r="I49" s="31">
        <f>'Raw Data Consolidated'!I126</f>
        <v>6042</v>
      </c>
      <c r="J49" s="31">
        <f>'Raw Data Consolidated'!J126</f>
        <v>13075</v>
      </c>
      <c r="K49" s="31">
        <f>'Raw Data Consolidated'!K126</f>
        <v>3591</v>
      </c>
      <c r="L49" s="31">
        <f>'Raw Data Consolidated'!L126</f>
        <v>6573</v>
      </c>
      <c r="M49" s="31">
        <f>'Raw Data Consolidated'!M126</f>
        <v>5961</v>
      </c>
      <c r="N49" s="3">
        <f>SUM(B49:M49)</f>
        <v>221629</v>
      </c>
    </row>
    <row r="50" spans="1:14" x14ac:dyDescent="0.35">
      <c r="A50" s="32" t="str">
        <f>RIGHT('Raw Data Consolidated'!A127, LEN('Raw Data Consolidated'!A127) - FIND("|", 'Raw Data Consolidated'!A127) - 1)</f>
        <v>SGST</v>
      </c>
      <c r="B50" s="31">
        <f>'Raw Data Consolidated'!B127</f>
        <v>0</v>
      </c>
      <c r="C50" s="31">
        <f>'Raw Data Consolidated'!C127</f>
        <v>0</v>
      </c>
      <c r="D50" s="31">
        <f>'Raw Data Consolidated'!D127</f>
        <v>0</v>
      </c>
      <c r="E50" s="31">
        <f>'Raw Data Consolidated'!E127</f>
        <v>7202</v>
      </c>
      <c r="F50" s="31">
        <f>'Raw Data Consolidated'!F127</f>
        <v>21477</v>
      </c>
      <c r="G50" s="31">
        <f>'Raw Data Consolidated'!G127</f>
        <v>50775</v>
      </c>
      <c r="H50" s="31">
        <f>'Raw Data Consolidated'!H127</f>
        <v>106933</v>
      </c>
      <c r="I50" s="31">
        <f>'Raw Data Consolidated'!I127</f>
        <v>6042</v>
      </c>
      <c r="J50" s="31">
        <f>'Raw Data Consolidated'!J127</f>
        <v>13075</v>
      </c>
      <c r="K50" s="31">
        <f>'Raw Data Consolidated'!K127</f>
        <v>3591</v>
      </c>
      <c r="L50" s="31">
        <f>'Raw Data Consolidated'!L127</f>
        <v>6573</v>
      </c>
      <c r="M50" s="31">
        <f>'Raw Data Consolidated'!M127</f>
        <v>5961</v>
      </c>
      <c r="N50" s="3">
        <f>SUM(B50:M50)</f>
        <v>221629</v>
      </c>
    </row>
    <row r="51" spans="1:14" ht="15.75" customHeight="1" thickBot="1" x14ac:dyDescent="0.4">
      <c r="A51" s="33" t="str">
        <f>RIGHT('Raw Data Consolidated'!A128, LEN('Raw Data Consolidated'!A128) - FIND("|", 'Raw Data Consolidated'!A128) - 1)</f>
        <v>Cess</v>
      </c>
      <c r="B51" s="34">
        <f>'Raw Data Consolidated'!B128</f>
        <v>0</v>
      </c>
      <c r="C51" s="34">
        <f>'Raw Data Consolidated'!C128</f>
        <v>0</v>
      </c>
      <c r="D51" s="34">
        <f>'Raw Data Consolidated'!D128</f>
        <v>0</v>
      </c>
      <c r="E51" s="34">
        <f>'Raw Data Consolidated'!E128</f>
        <v>0</v>
      </c>
      <c r="F51" s="34">
        <f>'Raw Data Consolidated'!F128</f>
        <v>0</v>
      </c>
      <c r="G51" s="34">
        <f>'Raw Data Consolidated'!G128</f>
        <v>0</v>
      </c>
      <c r="H51" s="34">
        <f>'Raw Data Consolidated'!H128</f>
        <v>0</v>
      </c>
      <c r="I51" s="34">
        <f>'Raw Data Consolidated'!I128</f>
        <v>0</v>
      </c>
      <c r="J51" s="34">
        <f>'Raw Data Consolidated'!J128</f>
        <v>0</v>
      </c>
      <c r="K51" s="34">
        <f>'Raw Data Consolidated'!K128</f>
        <v>0</v>
      </c>
      <c r="L51" s="34">
        <f>'Raw Data Consolidated'!L128</f>
        <v>0</v>
      </c>
      <c r="M51" s="34">
        <f>'Raw Data Consolidated'!M128</f>
        <v>0</v>
      </c>
      <c r="N51" s="4">
        <f>SUM(B51:M51)</f>
        <v>0</v>
      </c>
    </row>
    <row r="52" spans="1:14" ht="15.75" customHeight="1" thickBot="1" x14ac:dyDescent="0.4"/>
    <row r="53" spans="1:14" ht="15.75" customHeight="1" thickBot="1" x14ac:dyDescent="0.4">
      <c r="A53" s="28" t="str">
        <f>LEFT('Raw Data Consolidated'!A129, FIND("|", 'Raw Data Consolidated'!A129)-1)</f>
        <v xml:space="preserve">4 (B) ITC Reversed - (1) As per rules 42 and 43 of CGST Rules </v>
      </c>
      <c r="B53" s="29"/>
      <c r="C53" s="29"/>
      <c r="D53" s="29"/>
      <c r="E53" s="29"/>
      <c r="F53" s="29"/>
      <c r="G53" s="29"/>
      <c r="H53" s="29"/>
      <c r="I53" s="29"/>
      <c r="J53" s="29"/>
      <c r="K53" s="29"/>
      <c r="L53" s="29"/>
      <c r="M53" s="29"/>
      <c r="N53" s="30"/>
    </row>
    <row r="54" spans="1:14" x14ac:dyDescent="0.35">
      <c r="A54" s="32" t="str">
        <f>RIGHT('Raw Data Consolidated'!A129, LEN('Raw Data Consolidated'!A129) - FIND("|", 'Raw Data Consolidated'!A129) - 1)</f>
        <v>IGST</v>
      </c>
      <c r="B54" s="31">
        <f>'Raw Data Consolidated'!B129</f>
        <v>0</v>
      </c>
      <c r="C54" s="31">
        <f>'Raw Data Consolidated'!C129</f>
        <v>0</v>
      </c>
      <c r="D54" s="31">
        <f>'Raw Data Consolidated'!D129</f>
        <v>0</v>
      </c>
      <c r="E54" s="31">
        <f>'Raw Data Consolidated'!E129</f>
        <v>0</v>
      </c>
      <c r="F54" s="31">
        <f>'Raw Data Consolidated'!F129</f>
        <v>0</v>
      </c>
      <c r="G54" s="31">
        <f>'Raw Data Consolidated'!G129</f>
        <v>0</v>
      </c>
      <c r="H54" s="31">
        <f>'Raw Data Consolidated'!H129</f>
        <v>0</v>
      </c>
      <c r="I54" s="31">
        <f>'Raw Data Consolidated'!I129</f>
        <v>0</v>
      </c>
      <c r="J54" s="31">
        <f>'Raw Data Consolidated'!J129</f>
        <v>0</v>
      </c>
      <c r="K54" s="31">
        <f>'Raw Data Consolidated'!K129</f>
        <v>0</v>
      </c>
      <c r="L54" s="31">
        <f>'Raw Data Consolidated'!L129</f>
        <v>0</v>
      </c>
      <c r="M54" s="31">
        <f>'Raw Data Consolidated'!M129</f>
        <v>0</v>
      </c>
      <c r="N54" s="3">
        <f>SUM(B54:M54)</f>
        <v>0</v>
      </c>
    </row>
    <row r="55" spans="1:14" x14ac:dyDescent="0.35">
      <c r="A55" s="32" t="str">
        <f>RIGHT('Raw Data Consolidated'!A130, LEN('Raw Data Consolidated'!A130) - FIND("|", 'Raw Data Consolidated'!A130) - 1)</f>
        <v>CGST</v>
      </c>
      <c r="B55" s="31">
        <f>'Raw Data Consolidated'!B130</f>
        <v>0</v>
      </c>
      <c r="C55" s="31">
        <f>'Raw Data Consolidated'!C130</f>
        <v>0</v>
      </c>
      <c r="D55" s="31">
        <f>'Raw Data Consolidated'!D130</f>
        <v>0</v>
      </c>
      <c r="E55" s="31">
        <f>'Raw Data Consolidated'!E130</f>
        <v>0</v>
      </c>
      <c r="F55" s="31">
        <f>'Raw Data Consolidated'!F130</f>
        <v>0</v>
      </c>
      <c r="G55" s="31">
        <f>'Raw Data Consolidated'!G130</f>
        <v>0</v>
      </c>
      <c r="H55" s="31">
        <f>'Raw Data Consolidated'!H130</f>
        <v>0</v>
      </c>
      <c r="I55" s="31">
        <f>'Raw Data Consolidated'!I130</f>
        <v>0</v>
      </c>
      <c r="J55" s="31">
        <f>'Raw Data Consolidated'!J130</f>
        <v>0</v>
      </c>
      <c r="K55" s="31">
        <f>'Raw Data Consolidated'!K130</f>
        <v>0</v>
      </c>
      <c r="L55" s="31">
        <f>'Raw Data Consolidated'!L130</f>
        <v>0</v>
      </c>
      <c r="M55" s="31">
        <f>'Raw Data Consolidated'!M130</f>
        <v>0</v>
      </c>
      <c r="N55" s="3">
        <f>SUM(B55:M55)</f>
        <v>0</v>
      </c>
    </row>
    <row r="56" spans="1:14" x14ac:dyDescent="0.35">
      <c r="A56" s="32" t="str">
        <f>RIGHT('Raw Data Consolidated'!A131, LEN('Raw Data Consolidated'!A131) - FIND("|", 'Raw Data Consolidated'!A131) - 1)</f>
        <v>SGST</v>
      </c>
      <c r="B56" s="31">
        <f>'Raw Data Consolidated'!B131</f>
        <v>0</v>
      </c>
      <c r="C56" s="31">
        <f>'Raw Data Consolidated'!C131</f>
        <v>0</v>
      </c>
      <c r="D56" s="31">
        <f>'Raw Data Consolidated'!D131</f>
        <v>0</v>
      </c>
      <c r="E56" s="31">
        <f>'Raw Data Consolidated'!E131</f>
        <v>0</v>
      </c>
      <c r="F56" s="31">
        <f>'Raw Data Consolidated'!F131</f>
        <v>0</v>
      </c>
      <c r="G56" s="31">
        <f>'Raw Data Consolidated'!G131</f>
        <v>0</v>
      </c>
      <c r="H56" s="31">
        <f>'Raw Data Consolidated'!H131</f>
        <v>0</v>
      </c>
      <c r="I56" s="31">
        <f>'Raw Data Consolidated'!I131</f>
        <v>0</v>
      </c>
      <c r="J56" s="31">
        <f>'Raw Data Consolidated'!J131</f>
        <v>0</v>
      </c>
      <c r="K56" s="31">
        <f>'Raw Data Consolidated'!K131</f>
        <v>0</v>
      </c>
      <c r="L56" s="31">
        <f>'Raw Data Consolidated'!L131</f>
        <v>0</v>
      </c>
      <c r="M56" s="31">
        <f>'Raw Data Consolidated'!M131</f>
        <v>0</v>
      </c>
      <c r="N56" s="3">
        <f>SUM(B56:M56)</f>
        <v>0</v>
      </c>
    </row>
    <row r="57" spans="1:14" ht="15.75" customHeight="1" thickBot="1" x14ac:dyDescent="0.4">
      <c r="A57" s="33" t="str">
        <f>RIGHT('Raw Data Consolidated'!A132, LEN('Raw Data Consolidated'!A132) - FIND("|", 'Raw Data Consolidated'!A132) - 1)</f>
        <v>Cess</v>
      </c>
      <c r="B57" s="34">
        <f>'Raw Data Consolidated'!B132</f>
        <v>0</v>
      </c>
      <c r="C57" s="34">
        <f>'Raw Data Consolidated'!C132</f>
        <v>0</v>
      </c>
      <c r="D57" s="34">
        <f>'Raw Data Consolidated'!D132</f>
        <v>0</v>
      </c>
      <c r="E57" s="34">
        <f>'Raw Data Consolidated'!E132</f>
        <v>0</v>
      </c>
      <c r="F57" s="34">
        <f>'Raw Data Consolidated'!F132</f>
        <v>0</v>
      </c>
      <c r="G57" s="34">
        <f>'Raw Data Consolidated'!G132</f>
        <v>0</v>
      </c>
      <c r="H57" s="34">
        <f>'Raw Data Consolidated'!H132</f>
        <v>0</v>
      </c>
      <c r="I57" s="34">
        <f>'Raw Data Consolidated'!I132</f>
        <v>0</v>
      </c>
      <c r="J57" s="34">
        <f>'Raw Data Consolidated'!J132</f>
        <v>0</v>
      </c>
      <c r="K57" s="34">
        <f>'Raw Data Consolidated'!K132</f>
        <v>0</v>
      </c>
      <c r="L57" s="34">
        <f>'Raw Data Consolidated'!L132</f>
        <v>0</v>
      </c>
      <c r="M57" s="34">
        <f>'Raw Data Consolidated'!M132</f>
        <v>0</v>
      </c>
      <c r="N57" s="4">
        <f>SUM(B57:M57)</f>
        <v>0</v>
      </c>
    </row>
    <row r="58" spans="1:14" ht="15.75" customHeight="1" thickBot="1" x14ac:dyDescent="0.4"/>
    <row r="59" spans="1:14" ht="15.75" customHeight="1" thickBot="1" x14ac:dyDescent="0.4">
      <c r="A59" s="28" t="str">
        <f>LEFT('Raw Data Consolidated'!A133, FIND("|", 'Raw Data Consolidated'!A133)-1)</f>
        <v xml:space="preserve">4 (B) ITC Reversed - (2) Others </v>
      </c>
      <c r="B59" s="29"/>
      <c r="C59" s="29"/>
      <c r="D59" s="29"/>
      <c r="E59" s="29"/>
      <c r="F59" s="29"/>
      <c r="G59" s="29"/>
      <c r="H59" s="29"/>
      <c r="I59" s="29"/>
      <c r="J59" s="29"/>
      <c r="K59" s="29"/>
      <c r="L59" s="29"/>
      <c r="M59" s="29"/>
      <c r="N59" s="30"/>
    </row>
    <row r="60" spans="1:14" x14ac:dyDescent="0.35">
      <c r="A60" s="32" t="str">
        <f>RIGHT('Raw Data Consolidated'!A133, LEN('Raw Data Consolidated'!A133) - FIND("|", 'Raw Data Consolidated'!A133) - 1)</f>
        <v>IGST</v>
      </c>
      <c r="B60" s="31">
        <f>'Raw Data Consolidated'!B133</f>
        <v>0</v>
      </c>
      <c r="C60" s="31">
        <f>'Raw Data Consolidated'!C133</f>
        <v>0</v>
      </c>
      <c r="D60" s="31">
        <f>'Raw Data Consolidated'!D133</f>
        <v>0</v>
      </c>
      <c r="E60" s="31">
        <f>'Raw Data Consolidated'!E133</f>
        <v>0</v>
      </c>
      <c r="F60" s="31">
        <f>'Raw Data Consolidated'!F133</f>
        <v>0</v>
      </c>
      <c r="G60" s="31">
        <f>'Raw Data Consolidated'!G133</f>
        <v>0</v>
      </c>
      <c r="H60" s="31">
        <f>'Raw Data Consolidated'!H133</f>
        <v>0</v>
      </c>
      <c r="I60" s="31">
        <f>'Raw Data Consolidated'!I133</f>
        <v>0</v>
      </c>
      <c r="J60" s="31">
        <f>'Raw Data Consolidated'!J133</f>
        <v>0</v>
      </c>
      <c r="K60" s="31">
        <f>'Raw Data Consolidated'!K133</f>
        <v>0</v>
      </c>
      <c r="L60" s="31">
        <f>'Raw Data Consolidated'!L133</f>
        <v>0</v>
      </c>
      <c r="M60" s="31">
        <f>'Raw Data Consolidated'!M133</f>
        <v>0</v>
      </c>
      <c r="N60" s="3">
        <f>SUM(B60:M60)</f>
        <v>0</v>
      </c>
    </row>
    <row r="61" spans="1:14" x14ac:dyDescent="0.35">
      <c r="A61" s="32" t="str">
        <f>RIGHT('Raw Data Consolidated'!A134, LEN('Raw Data Consolidated'!A134) - FIND("|", 'Raw Data Consolidated'!A134) - 1)</f>
        <v>CGST</v>
      </c>
      <c r="B61" s="31">
        <f>'Raw Data Consolidated'!B134</f>
        <v>0</v>
      </c>
      <c r="C61" s="31">
        <f>'Raw Data Consolidated'!C134</f>
        <v>0</v>
      </c>
      <c r="D61" s="31">
        <f>'Raw Data Consolidated'!D134</f>
        <v>0</v>
      </c>
      <c r="E61" s="31">
        <f>'Raw Data Consolidated'!E134</f>
        <v>0</v>
      </c>
      <c r="F61" s="31">
        <f>'Raw Data Consolidated'!F134</f>
        <v>0</v>
      </c>
      <c r="G61" s="31">
        <f>'Raw Data Consolidated'!G134</f>
        <v>0</v>
      </c>
      <c r="H61" s="31">
        <f>'Raw Data Consolidated'!H134</f>
        <v>0</v>
      </c>
      <c r="I61" s="31">
        <f>'Raw Data Consolidated'!I134</f>
        <v>0</v>
      </c>
      <c r="J61" s="31">
        <f>'Raw Data Consolidated'!J134</f>
        <v>0</v>
      </c>
      <c r="K61" s="31">
        <f>'Raw Data Consolidated'!K134</f>
        <v>0</v>
      </c>
      <c r="L61" s="31">
        <f>'Raw Data Consolidated'!L134</f>
        <v>0</v>
      </c>
      <c r="M61" s="31">
        <f>'Raw Data Consolidated'!M134</f>
        <v>0</v>
      </c>
      <c r="N61" s="3">
        <f>SUM(B61:M61)</f>
        <v>0</v>
      </c>
    </row>
    <row r="62" spans="1:14" x14ac:dyDescent="0.35">
      <c r="A62" s="32" t="str">
        <f>RIGHT('Raw Data Consolidated'!A135, LEN('Raw Data Consolidated'!A135) - FIND("|", 'Raw Data Consolidated'!A135) - 1)</f>
        <v>SGST</v>
      </c>
      <c r="B62" s="31">
        <f>'Raw Data Consolidated'!B135</f>
        <v>0</v>
      </c>
      <c r="C62" s="31">
        <f>'Raw Data Consolidated'!C135</f>
        <v>0</v>
      </c>
      <c r="D62" s="31">
        <f>'Raw Data Consolidated'!D135</f>
        <v>0</v>
      </c>
      <c r="E62" s="31">
        <f>'Raw Data Consolidated'!E135</f>
        <v>0</v>
      </c>
      <c r="F62" s="31">
        <f>'Raw Data Consolidated'!F135</f>
        <v>0</v>
      </c>
      <c r="G62" s="31">
        <f>'Raw Data Consolidated'!G135</f>
        <v>0</v>
      </c>
      <c r="H62" s="31">
        <f>'Raw Data Consolidated'!H135</f>
        <v>0</v>
      </c>
      <c r="I62" s="31">
        <f>'Raw Data Consolidated'!I135</f>
        <v>0</v>
      </c>
      <c r="J62" s="31">
        <f>'Raw Data Consolidated'!J135</f>
        <v>0</v>
      </c>
      <c r="K62" s="31">
        <f>'Raw Data Consolidated'!K135</f>
        <v>0</v>
      </c>
      <c r="L62" s="31">
        <f>'Raw Data Consolidated'!L135</f>
        <v>0</v>
      </c>
      <c r="M62" s="31">
        <f>'Raw Data Consolidated'!M135</f>
        <v>0</v>
      </c>
      <c r="N62" s="3">
        <f>SUM(B62:M62)</f>
        <v>0</v>
      </c>
    </row>
    <row r="63" spans="1:14" ht="15.75" customHeight="1" thickBot="1" x14ac:dyDescent="0.4">
      <c r="A63" s="33" t="str">
        <f>RIGHT('Raw Data Consolidated'!A136, LEN('Raw Data Consolidated'!A136) - FIND("|", 'Raw Data Consolidated'!A136) - 1)</f>
        <v>Cess</v>
      </c>
      <c r="B63" s="34">
        <f>'Raw Data Consolidated'!B136</f>
        <v>0</v>
      </c>
      <c r="C63" s="34">
        <f>'Raw Data Consolidated'!C136</f>
        <v>0</v>
      </c>
      <c r="D63" s="34">
        <f>'Raw Data Consolidated'!D136</f>
        <v>0</v>
      </c>
      <c r="E63" s="34">
        <f>'Raw Data Consolidated'!E136</f>
        <v>0</v>
      </c>
      <c r="F63" s="34">
        <f>'Raw Data Consolidated'!F136</f>
        <v>0</v>
      </c>
      <c r="G63" s="34">
        <f>'Raw Data Consolidated'!G136</f>
        <v>0</v>
      </c>
      <c r="H63" s="34">
        <f>'Raw Data Consolidated'!H136</f>
        <v>0</v>
      </c>
      <c r="I63" s="34">
        <f>'Raw Data Consolidated'!I136</f>
        <v>0</v>
      </c>
      <c r="J63" s="34">
        <f>'Raw Data Consolidated'!J136</f>
        <v>0</v>
      </c>
      <c r="K63" s="34">
        <f>'Raw Data Consolidated'!K136</f>
        <v>0</v>
      </c>
      <c r="L63" s="34">
        <f>'Raw Data Consolidated'!L136</f>
        <v>0</v>
      </c>
      <c r="M63" s="34">
        <f>'Raw Data Consolidated'!M136</f>
        <v>0</v>
      </c>
      <c r="N63" s="4">
        <f>SUM(B63:M63)</f>
        <v>0</v>
      </c>
    </row>
    <row r="64" spans="1:14" ht="15.75" customHeight="1" thickBot="1" x14ac:dyDescent="0.4"/>
    <row r="65" spans="1:14" ht="15.75" customHeight="1" thickBot="1" x14ac:dyDescent="0.4">
      <c r="A65" s="28" t="str">
        <f>LEFT('Raw Data Consolidated'!A137, FIND("|", 'Raw Data Consolidated'!A137)-1)</f>
        <v xml:space="preserve">4 (C) Net ITC Available 4(A) - 4(B) </v>
      </c>
      <c r="B65" s="29"/>
      <c r="C65" s="29"/>
      <c r="D65" s="29"/>
      <c r="E65" s="29"/>
      <c r="F65" s="29"/>
      <c r="G65" s="29"/>
      <c r="H65" s="29"/>
      <c r="I65" s="29"/>
      <c r="J65" s="29"/>
      <c r="K65" s="29"/>
      <c r="L65" s="29"/>
      <c r="M65" s="29"/>
      <c r="N65" s="30"/>
    </row>
    <row r="66" spans="1:14" x14ac:dyDescent="0.35">
      <c r="A66" s="32" t="str">
        <f>RIGHT('Raw Data Consolidated'!A137, LEN('Raw Data Consolidated'!A137) - FIND("|", 'Raw Data Consolidated'!A137) - 1)</f>
        <v>IGST</v>
      </c>
      <c r="B66" s="31">
        <f>'Raw Data Consolidated'!B137</f>
        <v>0</v>
      </c>
      <c r="C66" s="31">
        <f>'Raw Data Consolidated'!C137</f>
        <v>0</v>
      </c>
      <c r="D66" s="31">
        <f>'Raw Data Consolidated'!D137</f>
        <v>0</v>
      </c>
      <c r="E66" s="31">
        <f>'Raw Data Consolidated'!E137</f>
        <v>180</v>
      </c>
      <c r="F66" s="31">
        <f>'Raw Data Consolidated'!F137</f>
        <v>0</v>
      </c>
      <c r="G66" s="31">
        <f>'Raw Data Consolidated'!G137</f>
        <v>0</v>
      </c>
      <c r="H66" s="31">
        <f>'Raw Data Consolidated'!H137</f>
        <v>161</v>
      </c>
      <c r="I66" s="31">
        <f>'Raw Data Consolidated'!I137</f>
        <v>0</v>
      </c>
      <c r="J66" s="31">
        <f>'Raw Data Consolidated'!J137</f>
        <v>0</v>
      </c>
      <c r="K66" s="31">
        <f>'Raw Data Consolidated'!K137</f>
        <v>4680</v>
      </c>
      <c r="L66" s="31">
        <f>'Raw Data Consolidated'!L137</f>
        <v>0</v>
      </c>
      <c r="M66" s="31">
        <f>'Raw Data Consolidated'!M137</f>
        <v>2430</v>
      </c>
      <c r="N66" s="3">
        <f>SUM(B66:M66)</f>
        <v>7451</v>
      </c>
    </row>
    <row r="67" spans="1:14" x14ac:dyDescent="0.35">
      <c r="A67" s="32" t="str">
        <f>RIGHT('Raw Data Consolidated'!A138, LEN('Raw Data Consolidated'!A138) - FIND("|", 'Raw Data Consolidated'!A138) - 1)</f>
        <v>CGST</v>
      </c>
      <c r="B67" s="31">
        <f>'Raw Data Consolidated'!B138</f>
        <v>0</v>
      </c>
      <c r="C67" s="31">
        <f>'Raw Data Consolidated'!C138</f>
        <v>0</v>
      </c>
      <c r="D67" s="31">
        <f>'Raw Data Consolidated'!D138</f>
        <v>0</v>
      </c>
      <c r="E67" s="31">
        <f>'Raw Data Consolidated'!E138</f>
        <v>7202</v>
      </c>
      <c r="F67" s="31">
        <f>'Raw Data Consolidated'!F138</f>
        <v>32331</v>
      </c>
      <c r="G67" s="31">
        <f>'Raw Data Consolidated'!G138</f>
        <v>52620</v>
      </c>
      <c r="H67" s="31">
        <f>'Raw Data Consolidated'!H138</f>
        <v>109228</v>
      </c>
      <c r="I67" s="31">
        <f>'Raw Data Consolidated'!I138</f>
        <v>6042</v>
      </c>
      <c r="J67" s="31">
        <f>'Raw Data Consolidated'!J138</f>
        <v>13075</v>
      </c>
      <c r="K67" s="31">
        <f>'Raw Data Consolidated'!K138</f>
        <v>4491</v>
      </c>
      <c r="L67" s="31">
        <f>'Raw Data Consolidated'!L138</f>
        <v>6573</v>
      </c>
      <c r="M67" s="31">
        <f>'Raw Data Consolidated'!M138</f>
        <v>5961</v>
      </c>
      <c r="N67" s="3">
        <f>SUM(B67:M67)</f>
        <v>237523</v>
      </c>
    </row>
    <row r="68" spans="1:14" x14ac:dyDescent="0.35">
      <c r="A68" s="32" t="str">
        <f>RIGHT('Raw Data Consolidated'!A139, LEN('Raw Data Consolidated'!A139) - FIND("|", 'Raw Data Consolidated'!A139) - 1)</f>
        <v>SGST</v>
      </c>
      <c r="B68" s="31">
        <f>'Raw Data Consolidated'!B139</f>
        <v>0</v>
      </c>
      <c r="C68" s="31">
        <f>'Raw Data Consolidated'!C139</f>
        <v>0</v>
      </c>
      <c r="D68" s="31">
        <f>'Raw Data Consolidated'!D139</f>
        <v>0</v>
      </c>
      <c r="E68" s="31">
        <f>'Raw Data Consolidated'!E139</f>
        <v>7202</v>
      </c>
      <c r="F68" s="31">
        <f>'Raw Data Consolidated'!F139</f>
        <v>32331</v>
      </c>
      <c r="G68" s="31">
        <f>'Raw Data Consolidated'!G139</f>
        <v>52620</v>
      </c>
      <c r="H68" s="31">
        <f>'Raw Data Consolidated'!H139</f>
        <v>109228</v>
      </c>
      <c r="I68" s="31">
        <f>'Raw Data Consolidated'!I139</f>
        <v>6042</v>
      </c>
      <c r="J68" s="31">
        <f>'Raw Data Consolidated'!J139</f>
        <v>13075</v>
      </c>
      <c r="K68" s="31">
        <f>'Raw Data Consolidated'!K139</f>
        <v>4491</v>
      </c>
      <c r="L68" s="31">
        <f>'Raw Data Consolidated'!L139</f>
        <v>6573</v>
      </c>
      <c r="M68" s="31">
        <f>'Raw Data Consolidated'!M139</f>
        <v>5961</v>
      </c>
      <c r="N68" s="3">
        <f>SUM(B68:M68)</f>
        <v>237523</v>
      </c>
    </row>
    <row r="69" spans="1:14" ht="15.75" customHeight="1" thickBot="1" x14ac:dyDescent="0.4">
      <c r="A69" s="33" t="str">
        <f>RIGHT('Raw Data Consolidated'!A140, LEN('Raw Data Consolidated'!A140) - FIND("|", 'Raw Data Consolidated'!A140) - 1)</f>
        <v>Cess</v>
      </c>
      <c r="B69" s="34">
        <f>'Raw Data Consolidated'!B140</f>
        <v>0</v>
      </c>
      <c r="C69" s="34">
        <f>'Raw Data Consolidated'!C140</f>
        <v>0</v>
      </c>
      <c r="D69" s="34">
        <f>'Raw Data Consolidated'!D140</f>
        <v>0</v>
      </c>
      <c r="E69" s="34">
        <f>'Raw Data Consolidated'!E140</f>
        <v>0</v>
      </c>
      <c r="F69" s="34">
        <f>'Raw Data Consolidated'!F140</f>
        <v>0</v>
      </c>
      <c r="G69" s="34">
        <f>'Raw Data Consolidated'!G140</f>
        <v>0</v>
      </c>
      <c r="H69" s="34">
        <f>'Raw Data Consolidated'!H140</f>
        <v>0</v>
      </c>
      <c r="I69" s="34">
        <f>'Raw Data Consolidated'!I140</f>
        <v>0</v>
      </c>
      <c r="J69" s="34">
        <f>'Raw Data Consolidated'!J140</f>
        <v>0</v>
      </c>
      <c r="K69" s="34">
        <f>'Raw Data Consolidated'!K140</f>
        <v>0</v>
      </c>
      <c r="L69" s="34">
        <f>'Raw Data Consolidated'!L140</f>
        <v>0</v>
      </c>
      <c r="M69" s="34">
        <f>'Raw Data Consolidated'!M140</f>
        <v>0</v>
      </c>
      <c r="N69" s="4">
        <f>SUM(B69:M69)</f>
        <v>0</v>
      </c>
    </row>
    <row r="70" spans="1:14" ht="15.75" customHeight="1" thickBot="1" x14ac:dyDescent="0.4"/>
    <row r="71" spans="1:14" ht="15.75" customHeight="1" thickBot="1" x14ac:dyDescent="0.4">
      <c r="A71" s="28" t="str">
        <f>LEFT('Raw Data Consolidated'!A141, FIND("|", 'Raw Data Consolidated'!A141) -1)</f>
        <v xml:space="preserve">4 (D) Ineligible ITC - (1) As per section 17(5) </v>
      </c>
      <c r="B71" s="29"/>
      <c r="C71" s="29"/>
      <c r="D71" s="29"/>
      <c r="E71" s="29"/>
      <c r="F71" s="29"/>
      <c r="G71" s="29"/>
      <c r="H71" s="29"/>
      <c r="I71" s="29"/>
      <c r="J71" s="29"/>
      <c r="K71" s="29"/>
      <c r="L71" s="29"/>
      <c r="M71" s="29"/>
      <c r="N71" s="30"/>
    </row>
    <row r="72" spans="1:14" x14ac:dyDescent="0.35">
      <c r="A72" s="32" t="str">
        <f>RIGHT('Raw Data Consolidated'!A141, LEN('Raw Data Consolidated'!A141) - FIND("|", 'Raw Data Consolidated'!A141) - 1)</f>
        <v>IGST</v>
      </c>
      <c r="B72" s="31">
        <f>'Raw Data Consolidated'!B141</f>
        <v>0</v>
      </c>
      <c r="C72" s="31">
        <f>'Raw Data Consolidated'!C141</f>
        <v>0</v>
      </c>
      <c r="D72" s="31">
        <f>'Raw Data Consolidated'!D141</f>
        <v>0</v>
      </c>
      <c r="E72" s="31">
        <f>'Raw Data Consolidated'!E141</f>
        <v>0</v>
      </c>
      <c r="F72" s="31">
        <f>'Raw Data Consolidated'!F141</f>
        <v>0</v>
      </c>
      <c r="G72" s="31">
        <f>'Raw Data Consolidated'!G141</f>
        <v>0</v>
      </c>
      <c r="H72" s="31">
        <f>'Raw Data Consolidated'!H141</f>
        <v>0</v>
      </c>
      <c r="I72" s="31">
        <f>'Raw Data Consolidated'!I141</f>
        <v>0</v>
      </c>
      <c r="J72" s="31">
        <f>'Raw Data Consolidated'!J141</f>
        <v>0</v>
      </c>
      <c r="K72" s="31">
        <f>'Raw Data Consolidated'!K141</f>
        <v>0</v>
      </c>
      <c r="L72" s="31">
        <f>'Raw Data Consolidated'!L141</f>
        <v>0</v>
      </c>
      <c r="M72" s="31">
        <f>'Raw Data Consolidated'!M141</f>
        <v>0</v>
      </c>
      <c r="N72" s="3">
        <f>SUM(B72:M72)</f>
        <v>0</v>
      </c>
    </row>
    <row r="73" spans="1:14" x14ac:dyDescent="0.35">
      <c r="A73" s="32" t="str">
        <f>RIGHT('Raw Data Consolidated'!A142, LEN('Raw Data Consolidated'!A142) - FIND("|", 'Raw Data Consolidated'!A142) - 1)</f>
        <v>CGST</v>
      </c>
      <c r="B73" s="31">
        <f>'Raw Data Consolidated'!B142</f>
        <v>0</v>
      </c>
      <c r="C73" s="31">
        <f>'Raw Data Consolidated'!C142</f>
        <v>0</v>
      </c>
      <c r="D73" s="31">
        <f>'Raw Data Consolidated'!D142</f>
        <v>0</v>
      </c>
      <c r="E73" s="31">
        <f>'Raw Data Consolidated'!E142</f>
        <v>0</v>
      </c>
      <c r="F73" s="31">
        <f>'Raw Data Consolidated'!F142</f>
        <v>0</v>
      </c>
      <c r="G73" s="31">
        <f>'Raw Data Consolidated'!G142</f>
        <v>0</v>
      </c>
      <c r="H73" s="31">
        <f>'Raw Data Consolidated'!H142</f>
        <v>0</v>
      </c>
      <c r="I73" s="31">
        <f>'Raw Data Consolidated'!I142</f>
        <v>0</v>
      </c>
      <c r="J73" s="31">
        <f>'Raw Data Consolidated'!J142</f>
        <v>0</v>
      </c>
      <c r="K73" s="31">
        <f>'Raw Data Consolidated'!K142</f>
        <v>0</v>
      </c>
      <c r="L73" s="31">
        <f>'Raw Data Consolidated'!L142</f>
        <v>0</v>
      </c>
      <c r="M73" s="31">
        <f>'Raw Data Consolidated'!M142</f>
        <v>0</v>
      </c>
      <c r="N73" s="3">
        <f>SUM(B73:M73)</f>
        <v>0</v>
      </c>
    </row>
    <row r="74" spans="1:14" x14ac:dyDescent="0.35">
      <c r="A74" s="32" t="str">
        <f>RIGHT('Raw Data Consolidated'!A143, LEN('Raw Data Consolidated'!A143) - FIND("|", 'Raw Data Consolidated'!A143) - 1)</f>
        <v>SGST</v>
      </c>
      <c r="B74" s="31">
        <f>'Raw Data Consolidated'!B143</f>
        <v>0</v>
      </c>
      <c r="C74" s="31">
        <f>'Raw Data Consolidated'!C143</f>
        <v>0</v>
      </c>
      <c r="D74" s="31">
        <f>'Raw Data Consolidated'!D143</f>
        <v>0</v>
      </c>
      <c r="E74" s="31">
        <f>'Raw Data Consolidated'!E143</f>
        <v>0</v>
      </c>
      <c r="F74" s="31">
        <f>'Raw Data Consolidated'!F143</f>
        <v>0</v>
      </c>
      <c r="G74" s="31">
        <f>'Raw Data Consolidated'!G143</f>
        <v>0</v>
      </c>
      <c r="H74" s="31">
        <f>'Raw Data Consolidated'!H143</f>
        <v>0</v>
      </c>
      <c r="I74" s="31">
        <f>'Raw Data Consolidated'!I143</f>
        <v>0</v>
      </c>
      <c r="J74" s="31">
        <f>'Raw Data Consolidated'!J143</f>
        <v>0</v>
      </c>
      <c r="K74" s="31">
        <f>'Raw Data Consolidated'!K143</f>
        <v>0</v>
      </c>
      <c r="L74" s="31">
        <f>'Raw Data Consolidated'!L143</f>
        <v>0</v>
      </c>
      <c r="M74" s="31">
        <f>'Raw Data Consolidated'!M143</f>
        <v>0</v>
      </c>
      <c r="N74" s="3">
        <f>SUM(B74:M74)</f>
        <v>0</v>
      </c>
    </row>
    <row r="75" spans="1:14" ht="15.75" customHeight="1" thickBot="1" x14ac:dyDescent="0.4">
      <c r="A75" s="33" t="str">
        <f>RIGHT('Raw Data Consolidated'!A144, LEN('Raw Data Consolidated'!A144) - FIND("|", 'Raw Data Consolidated'!A144) - 1)</f>
        <v>Cess</v>
      </c>
      <c r="B75" s="34">
        <f>'Raw Data Consolidated'!B144</f>
        <v>0</v>
      </c>
      <c r="C75" s="34">
        <f>'Raw Data Consolidated'!C144</f>
        <v>0</v>
      </c>
      <c r="D75" s="34">
        <f>'Raw Data Consolidated'!D144</f>
        <v>0</v>
      </c>
      <c r="E75" s="34">
        <f>'Raw Data Consolidated'!E144</f>
        <v>0</v>
      </c>
      <c r="F75" s="34">
        <f>'Raw Data Consolidated'!F144</f>
        <v>0</v>
      </c>
      <c r="G75" s="34">
        <f>'Raw Data Consolidated'!G144</f>
        <v>0</v>
      </c>
      <c r="H75" s="34">
        <f>'Raw Data Consolidated'!H144</f>
        <v>0</v>
      </c>
      <c r="I75" s="34">
        <f>'Raw Data Consolidated'!I144</f>
        <v>0</v>
      </c>
      <c r="J75" s="34">
        <f>'Raw Data Consolidated'!J144</f>
        <v>0</v>
      </c>
      <c r="K75" s="34">
        <f>'Raw Data Consolidated'!K144</f>
        <v>0</v>
      </c>
      <c r="L75" s="34">
        <f>'Raw Data Consolidated'!L144</f>
        <v>0</v>
      </c>
      <c r="M75" s="34">
        <f>'Raw Data Consolidated'!M144</f>
        <v>0</v>
      </c>
      <c r="N75" s="4">
        <f>SUM(B75:M75)</f>
        <v>0</v>
      </c>
    </row>
    <row r="76" spans="1:14" ht="15.75" customHeight="1" thickBot="1" x14ac:dyDescent="0.4"/>
    <row r="77" spans="1:14" ht="15.75" customHeight="1" thickBot="1" x14ac:dyDescent="0.4">
      <c r="A77" s="28" t="str">
        <f>LEFT('Raw Data Consolidated'!A145, FIND("|", 'Raw Data Consolidated'!A145) -1)</f>
        <v xml:space="preserve">4 (D) Ineligible ITC - (2) Others </v>
      </c>
      <c r="B77" s="29"/>
      <c r="C77" s="29"/>
      <c r="D77" s="29"/>
      <c r="E77" s="29"/>
      <c r="F77" s="29"/>
      <c r="G77" s="29"/>
      <c r="H77" s="29"/>
      <c r="I77" s="29"/>
      <c r="J77" s="29"/>
      <c r="K77" s="29"/>
      <c r="L77" s="29"/>
      <c r="M77" s="29"/>
      <c r="N77" s="30"/>
    </row>
    <row r="78" spans="1:14" x14ac:dyDescent="0.35">
      <c r="A78" s="32" t="str">
        <f>RIGHT('Raw Data Consolidated'!A145, LEN('Raw Data Consolidated'!A145) - FIND("|", 'Raw Data Consolidated'!A145) - 1)</f>
        <v>IGST</v>
      </c>
      <c r="B78" s="31">
        <f>'Raw Data Consolidated'!B145</f>
        <v>0</v>
      </c>
      <c r="C78" s="31">
        <f>'Raw Data Consolidated'!C145</f>
        <v>0</v>
      </c>
      <c r="D78" s="31">
        <f>'Raw Data Consolidated'!D145</f>
        <v>0</v>
      </c>
      <c r="E78" s="31">
        <f>'Raw Data Consolidated'!E145</f>
        <v>0</v>
      </c>
      <c r="F78" s="31">
        <f>'Raw Data Consolidated'!F145</f>
        <v>0</v>
      </c>
      <c r="G78" s="31">
        <f>'Raw Data Consolidated'!G145</f>
        <v>0</v>
      </c>
      <c r="H78" s="31">
        <f>'Raw Data Consolidated'!H145</f>
        <v>0</v>
      </c>
      <c r="I78" s="31">
        <f>'Raw Data Consolidated'!I145</f>
        <v>0</v>
      </c>
      <c r="J78" s="31">
        <f>'Raw Data Consolidated'!J145</f>
        <v>0</v>
      </c>
      <c r="K78" s="31">
        <f>'Raw Data Consolidated'!K145</f>
        <v>0</v>
      </c>
      <c r="L78" s="31">
        <f>'Raw Data Consolidated'!L145</f>
        <v>0</v>
      </c>
      <c r="M78" s="31">
        <f>'Raw Data Consolidated'!M145</f>
        <v>0</v>
      </c>
      <c r="N78" s="3">
        <f>SUM(B78:M78)</f>
        <v>0</v>
      </c>
    </row>
    <row r="79" spans="1:14" x14ac:dyDescent="0.35">
      <c r="A79" s="32" t="str">
        <f>RIGHT('Raw Data Consolidated'!A146, LEN('Raw Data Consolidated'!A146) - FIND("|", 'Raw Data Consolidated'!A146) - 1)</f>
        <v>CGST</v>
      </c>
      <c r="B79" s="31">
        <f>'Raw Data Consolidated'!B146</f>
        <v>0</v>
      </c>
      <c r="C79" s="31">
        <f>'Raw Data Consolidated'!C146</f>
        <v>0</v>
      </c>
      <c r="D79" s="31">
        <f>'Raw Data Consolidated'!D146</f>
        <v>0</v>
      </c>
      <c r="E79" s="31">
        <f>'Raw Data Consolidated'!E146</f>
        <v>0</v>
      </c>
      <c r="F79" s="31">
        <f>'Raw Data Consolidated'!F146</f>
        <v>0</v>
      </c>
      <c r="G79" s="31">
        <f>'Raw Data Consolidated'!G146</f>
        <v>0</v>
      </c>
      <c r="H79" s="31">
        <f>'Raw Data Consolidated'!H146</f>
        <v>0</v>
      </c>
      <c r="I79" s="31">
        <f>'Raw Data Consolidated'!I146</f>
        <v>0</v>
      </c>
      <c r="J79" s="31">
        <f>'Raw Data Consolidated'!J146</f>
        <v>0</v>
      </c>
      <c r="K79" s="31">
        <f>'Raw Data Consolidated'!K146</f>
        <v>0</v>
      </c>
      <c r="L79" s="31">
        <f>'Raw Data Consolidated'!L146</f>
        <v>0</v>
      </c>
      <c r="M79" s="31">
        <f>'Raw Data Consolidated'!M146</f>
        <v>0</v>
      </c>
      <c r="N79" s="3">
        <f>SUM(B79:M79)</f>
        <v>0</v>
      </c>
    </row>
    <row r="80" spans="1:14" x14ac:dyDescent="0.35">
      <c r="A80" s="32" t="str">
        <f>RIGHT('Raw Data Consolidated'!A147, LEN('Raw Data Consolidated'!A147) - FIND("|", 'Raw Data Consolidated'!A147) - 1)</f>
        <v>SGST</v>
      </c>
      <c r="B80" s="31">
        <f>'Raw Data Consolidated'!B147</f>
        <v>0</v>
      </c>
      <c r="C80" s="31">
        <f>'Raw Data Consolidated'!C147</f>
        <v>0</v>
      </c>
      <c r="D80" s="31">
        <f>'Raw Data Consolidated'!D147</f>
        <v>0</v>
      </c>
      <c r="E80" s="31">
        <f>'Raw Data Consolidated'!E147</f>
        <v>0</v>
      </c>
      <c r="F80" s="31">
        <f>'Raw Data Consolidated'!F147</f>
        <v>0</v>
      </c>
      <c r="G80" s="31">
        <f>'Raw Data Consolidated'!G147</f>
        <v>0</v>
      </c>
      <c r="H80" s="31">
        <f>'Raw Data Consolidated'!H147</f>
        <v>0</v>
      </c>
      <c r="I80" s="31">
        <f>'Raw Data Consolidated'!I147</f>
        <v>0</v>
      </c>
      <c r="J80" s="31">
        <f>'Raw Data Consolidated'!J147</f>
        <v>0</v>
      </c>
      <c r="K80" s="31">
        <f>'Raw Data Consolidated'!K147</f>
        <v>0</v>
      </c>
      <c r="L80" s="31">
        <f>'Raw Data Consolidated'!L147</f>
        <v>0</v>
      </c>
      <c r="M80" s="31">
        <f>'Raw Data Consolidated'!M147</f>
        <v>0</v>
      </c>
      <c r="N80" s="3">
        <f>SUM(B80:M80)</f>
        <v>0</v>
      </c>
    </row>
    <row r="81" spans="1:14" ht="15.75" customHeight="1" thickBot="1" x14ac:dyDescent="0.4">
      <c r="A81" s="33" t="str">
        <f>RIGHT('Raw Data Consolidated'!A148, LEN('Raw Data Consolidated'!A148) - FIND("|", 'Raw Data Consolidated'!A148) - 1)</f>
        <v>Cess</v>
      </c>
      <c r="B81" s="34">
        <f>'Raw Data Consolidated'!B148</f>
        <v>0</v>
      </c>
      <c r="C81" s="34">
        <f>'Raw Data Consolidated'!C148</f>
        <v>0</v>
      </c>
      <c r="D81" s="34">
        <f>'Raw Data Consolidated'!D148</f>
        <v>0</v>
      </c>
      <c r="E81" s="34">
        <f>'Raw Data Consolidated'!E148</f>
        <v>0</v>
      </c>
      <c r="F81" s="34">
        <f>'Raw Data Consolidated'!F148</f>
        <v>0</v>
      </c>
      <c r="G81" s="34">
        <f>'Raw Data Consolidated'!G148</f>
        <v>0</v>
      </c>
      <c r="H81" s="34">
        <f>'Raw Data Consolidated'!H148</f>
        <v>0</v>
      </c>
      <c r="I81" s="34">
        <f>'Raw Data Consolidated'!I148</f>
        <v>0</v>
      </c>
      <c r="J81" s="34">
        <f>'Raw Data Consolidated'!J148</f>
        <v>0</v>
      </c>
      <c r="K81" s="34">
        <f>'Raw Data Consolidated'!K148</f>
        <v>0</v>
      </c>
      <c r="L81" s="34">
        <f>'Raw Data Consolidated'!L148</f>
        <v>0</v>
      </c>
      <c r="M81" s="34">
        <f>'Raw Data Consolidated'!M148</f>
        <v>0</v>
      </c>
      <c r="N81" s="4">
        <f>SUM(B81:M81)</f>
        <v>0</v>
      </c>
    </row>
    <row r="82" spans="1:14" ht="15.75" customHeight="1" thickBot="1" x14ac:dyDescent="0.4"/>
    <row r="83" spans="1:14" ht="15.75" customHeight="1" thickBot="1" x14ac:dyDescent="0.4">
      <c r="A83" s="28" t="str">
        <f>LEFT('Raw Data Consolidated'!A149,FIND("|",'Raw Data Consolidated'!A149)-1)</f>
        <v xml:space="preserve">5 - Value of Exempt, Nil-Rated Inward Supply </v>
      </c>
      <c r="B83" s="29"/>
      <c r="C83" s="29"/>
      <c r="D83" s="29"/>
      <c r="E83" s="29"/>
      <c r="F83" s="29"/>
      <c r="G83" s="29"/>
      <c r="H83" s="29"/>
      <c r="I83" s="29"/>
      <c r="J83" s="29"/>
      <c r="K83" s="29"/>
      <c r="L83" s="29"/>
      <c r="M83" s="29"/>
      <c r="N83" s="30"/>
    </row>
    <row r="84" spans="1:14" x14ac:dyDescent="0.35">
      <c r="A84" s="32" t="str">
        <f>RIGHT('Raw Data Consolidated'!A149, LEN('Raw Data Consolidated'!A149) - FIND("|", 'Raw Data Consolidated'!A149) - 1)</f>
        <v>Intra-State</v>
      </c>
      <c r="B84" s="31">
        <f>'Raw Data Consolidated'!B149</f>
        <v>0</v>
      </c>
      <c r="C84" s="31">
        <f>'Raw Data Consolidated'!C149</f>
        <v>0</v>
      </c>
      <c r="D84" s="31">
        <f>'Raw Data Consolidated'!D149</f>
        <v>0</v>
      </c>
      <c r="E84" s="31">
        <f>'Raw Data Consolidated'!E149</f>
        <v>0</v>
      </c>
      <c r="F84" s="31">
        <f>'Raw Data Consolidated'!F149</f>
        <v>0</v>
      </c>
      <c r="G84" s="31">
        <f>'Raw Data Consolidated'!G149</f>
        <v>0</v>
      </c>
      <c r="H84" s="31">
        <f>'Raw Data Consolidated'!H149</f>
        <v>0</v>
      </c>
      <c r="I84" s="31">
        <f>'Raw Data Consolidated'!I149</f>
        <v>0</v>
      </c>
      <c r="J84" s="31">
        <f>'Raw Data Consolidated'!J149</f>
        <v>0</v>
      </c>
      <c r="K84" s="31">
        <f>'Raw Data Consolidated'!K149</f>
        <v>0</v>
      </c>
      <c r="L84" s="31">
        <f>'Raw Data Consolidated'!L149</f>
        <v>0</v>
      </c>
      <c r="M84" s="31">
        <f>'Raw Data Consolidated'!M149</f>
        <v>0</v>
      </c>
      <c r="N84" s="3">
        <f>SUM(B84:M84)</f>
        <v>0</v>
      </c>
    </row>
    <row r="85" spans="1:14" ht="15.75" customHeight="1" thickBot="1" x14ac:dyDescent="0.4">
      <c r="A85" s="33" t="str">
        <f>RIGHT('Raw Data Consolidated'!A150, LEN('Raw Data Consolidated'!A150) - FIND("|", 'Raw Data Consolidated'!A150) - 1)</f>
        <v>Inter-State</v>
      </c>
      <c r="B85" s="34">
        <f>'Raw Data Consolidated'!B150</f>
        <v>0</v>
      </c>
      <c r="C85" s="34">
        <f>'Raw Data Consolidated'!C150</f>
        <v>0</v>
      </c>
      <c r="D85" s="34">
        <f>'Raw Data Consolidated'!D150</f>
        <v>0</v>
      </c>
      <c r="E85" s="34">
        <f>'Raw Data Consolidated'!E150</f>
        <v>0</v>
      </c>
      <c r="F85" s="34">
        <f>'Raw Data Consolidated'!F150</f>
        <v>0</v>
      </c>
      <c r="G85" s="34">
        <f>'Raw Data Consolidated'!G150</f>
        <v>0</v>
      </c>
      <c r="H85" s="34">
        <f>'Raw Data Consolidated'!H150</f>
        <v>0</v>
      </c>
      <c r="I85" s="34">
        <f>'Raw Data Consolidated'!I150</f>
        <v>0</v>
      </c>
      <c r="J85" s="34">
        <f>'Raw Data Consolidated'!J150</f>
        <v>0</v>
      </c>
      <c r="K85" s="34">
        <f>'Raw Data Consolidated'!K150</f>
        <v>0</v>
      </c>
      <c r="L85" s="34">
        <f>'Raw Data Consolidated'!L150</f>
        <v>0</v>
      </c>
      <c r="M85" s="34">
        <f>'Raw Data Consolidated'!M150</f>
        <v>0</v>
      </c>
      <c r="N85" s="4">
        <f>SUM(B85:M85)</f>
        <v>0</v>
      </c>
    </row>
    <row r="86" spans="1:14" ht="15.75" customHeight="1" thickBot="1" x14ac:dyDescent="0.4"/>
    <row r="87" spans="1:14" ht="15.75" customHeight="1" thickBot="1" x14ac:dyDescent="0.4">
      <c r="A87" s="28" t="str">
        <f>LEFT('Raw Data Consolidated'!A151,FIND("|",'Raw Data Consolidated'!A151)-1)</f>
        <v xml:space="preserve">5 - Value of Non-GST Inward Supply </v>
      </c>
      <c r="B87" s="29"/>
      <c r="C87" s="29"/>
      <c r="D87" s="29"/>
      <c r="E87" s="29"/>
      <c r="F87" s="29"/>
      <c r="G87" s="29"/>
      <c r="H87" s="29"/>
      <c r="I87" s="29"/>
      <c r="J87" s="29"/>
      <c r="K87" s="29"/>
      <c r="L87" s="29"/>
      <c r="M87" s="29"/>
      <c r="N87" s="30"/>
    </row>
    <row r="88" spans="1:14" x14ac:dyDescent="0.35">
      <c r="A88" s="32" t="str">
        <f>RIGHT('Raw Data Consolidated'!A151, LEN('Raw Data Consolidated'!A151) - FIND("|", 'Raw Data Consolidated'!A151) - 1)</f>
        <v>Intra-State</v>
      </c>
      <c r="B88" s="31">
        <f>'Raw Data Consolidated'!B151</f>
        <v>0</v>
      </c>
      <c r="C88" s="31">
        <f>'Raw Data Consolidated'!C151</f>
        <v>0</v>
      </c>
      <c r="D88" s="31">
        <f>'Raw Data Consolidated'!D151</f>
        <v>0</v>
      </c>
      <c r="E88" s="31">
        <f>'Raw Data Consolidated'!E151</f>
        <v>0</v>
      </c>
      <c r="F88" s="31">
        <f>'Raw Data Consolidated'!F151</f>
        <v>0</v>
      </c>
      <c r="G88" s="31">
        <f>'Raw Data Consolidated'!G151</f>
        <v>0</v>
      </c>
      <c r="H88" s="31">
        <f>'Raw Data Consolidated'!H151</f>
        <v>9981</v>
      </c>
      <c r="I88" s="31">
        <f>'Raw Data Consolidated'!I151</f>
        <v>0</v>
      </c>
      <c r="J88" s="31">
        <f>'Raw Data Consolidated'!J151</f>
        <v>0</v>
      </c>
      <c r="K88" s="31">
        <f>'Raw Data Consolidated'!K151</f>
        <v>0</v>
      </c>
      <c r="L88" s="31">
        <f>'Raw Data Consolidated'!L151</f>
        <v>0</v>
      </c>
      <c r="M88" s="31">
        <f>'Raw Data Consolidated'!M151</f>
        <v>0</v>
      </c>
      <c r="N88" s="3">
        <f>SUM(B88:M88)</f>
        <v>9981</v>
      </c>
    </row>
    <row r="89" spans="1:14" ht="15.75" customHeight="1" thickBot="1" x14ac:dyDescent="0.4">
      <c r="A89" s="33" t="str">
        <f>RIGHT('Raw Data Consolidated'!A152, LEN('Raw Data Consolidated'!A152) - FIND("|", 'Raw Data Consolidated'!A152) - 1)</f>
        <v>Inter-State</v>
      </c>
      <c r="B89" s="34">
        <f>'Raw Data Consolidated'!B152</f>
        <v>0</v>
      </c>
      <c r="C89" s="34">
        <f>'Raw Data Consolidated'!C152</f>
        <v>0</v>
      </c>
      <c r="D89" s="34">
        <f>'Raw Data Consolidated'!D152</f>
        <v>0</v>
      </c>
      <c r="E89" s="34">
        <f>'Raw Data Consolidated'!E152</f>
        <v>0</v>
      </c>
      <c r="F89" s="34">
        <f>'Raw Data Consolidated'!F152</f>
        <v>0</v>
      </c>
      <c r="G89" s="34">
        <f>'Raw Data Consolidated'!G152</f>
        <v>0</v>
      </c>
      <c r="H89" s="34">
        <f>'Raw Data Consolidated'!H152</f>
        <v>0</v>
      </c>
      <c r="I89" s="34">
        <f>'Raw Data Consolidated'!I152</f>
        <v>0</v>
      </c>
      <c r="J89" s="34">
        <f>'Raw Data Consolidated'!J152</f>
        <v>0</v>
      </c>
      <c r="K89" s="34">
        <f>'Raw Data Consolidated'!K152</f>
        <v>0</v>
      </c>
      <c r="L89" s="34">
        <f>'Raw Data Consolidated'!L152</f>
        <v>0</v>
      </c>
      <c r="M89" s="34">
        <f>'Raw Data Consolidated'!M152</f>
        <v>0</v>
      </c>
      <c r="N89" s="4">
        <f>SUM(B89:M89)</f>
        <v>0</v>
      </c>
    </row>
    <row r="90" spans="1:14" ht="15.75" customHeight="1" thickBot="1" x14ac:dyDescent="0.4">
      <c r="A90" s="47"/>
      <c r="B90" s="31"/>
      <c r="C90" s="31"/>
      <c r="D90" s="31"/>
      <c r="E90" s="31"/>
      <c r="F90" s="31"/>
      <c r="G90" s="31"/>
      <c r="H90" s="31"/>
      <c r="I90" s="31"/>
      <c r="J90" s="31"/>
      <c r="K90" s="31"/>
      <c r="L90" s="31"/>
      <c r="M90" s="31"/>
      <c r="N90" s="48"/>
    </row>
    <row r="91" spans="1:14" ht="15.75" customHeight="1" thickBot="1" x14ac:dyDescent="0.4">
      <c r="A91" s="46" t="str">
        <f>LEFT('Raw Data Consolidated'!A163, FIND("|", 'Raw Data Consolidated'!A163) -1)</f>
        <v xml:space="preserve">6.1 Payment of Tax - Tax paid in Cash </v>
      </c>
      <c r="B91" s="51"/>
      <c r="C91" s="51"/>
      <c r="D91" s="51"/>
      <c r="E91" s="51"/>
      <c r="F91" s="51"/>
      <c r="G91" s="51"/>
      <c r="H91" s="51"/>
      <c r="I91" s="51"/>
      <c r="J91" s="51"/>
      <c r="K91" s="51"/>
      <c r="L91" s="51"/>
      <c r="M91" s="51"/>
      <c r="N91" s="52"/>
    </row>
    <row r="92" spans="1:14" x14ac:dyDescent="0.35">
      <c r="A92" s="32" t="str">
        <f>RIGHT('Raw Data Consolidated'!A163, LEN('Raw Data Consolidated'!A163) - FIND("|", 'Raw Data Consolidated'!A163) - 1)</f>
        <v>IGST</v>
      </c>
      <c r="B92" s="31">
        <f>'Raw Data Consolidated'!B163</f>
        <v>0</v>
      </c>
      <c r="C92" s="31">
        <f>'Raw Data Consolidated'!C163</f>
        <v>0</v>
      </c>
      <c r="D92" s="31">
        <f>'Raw Data Consolidated'!D163</f>
        <v>0</v>
      </c>
      <c r="E92" s="31">
        <f>'Raw Data Consolidated'!E163</f>
        <v>9000</v>
      </c>
      <c r="F92" s="31">
        <f>'Raw Data Consolidated'!F163</f>
        <v>1800</v>
      </c>
      <c r="G92" s="31">
        <f>'Raw Data Consolidated'!G163</f>
        <v>32400</v>
      </c>
      <c r="H92" s="31">
        <f>'Raw Data Consolidated'!H163</f>
        <v>0</v>
      </c>
      <c r="I92" s="31">
        <f>'Raw Data Consolidated'!I163</f>
        <v>23400</v>
      </c>
      <c r="J92" s="31">
        <f>'Raw Data Consolidated'!J163</f>
        <v>5850</v>
      </c>
      <c r="K92" s="31">
        <f>'Raw Data Consolidated'!K163</f>
        <v>720</v>
      </c>
      <c r="L92" s="31">
        <f>'Raw Data Consolidated'!L163</f>
        <v>76454</v>
      </c>
      <c r="M92" s="31">
        <f>'Raw Data Consolidated'!M163</f>
        <v>8370</v>
      </c>
      <c r="N92" s="3">
        <f>SUM(B92:M92)</f>
        <v>157994</v>
      </c>
    </row>
    <row r="93" spans="1:14" x14ac:dyDescent="0.35">
      <c r="A93" s="32" t="str">
        <f>RIGHT('Raw Data Consolidated'!A164, LEN('Raw Data Consolidated'!A164) - FIND("|", 'Raw Data Consolidated'!A164) - 1)</f>
        <v>CGST</v>
      </c>
      <c r="B93" s="31">
        <f>'Raw Data Consolidated'!B164</f>
        <v>0</v>
      </c>
      <c r="C93" s="31">
        <f>'Raw Data Consolidated'!C164</f>
        <v>0</v>
      </c>
      <c r="D93" s="31">
        <f>'Raw Data Consolidated'!D164</f>
        <v>0</v>
      </c>
      <c r="E93" s="31">
        <f>'Raw Data Consolidated'!E164</f>
        <v>103030</v>
      </c>
      <c r="F93" s="31">
        <f>'Raw Data Consolidated'!F164</f>
        <v>92697</v>
      </c>
      <c r="G93" s="31">
        <f>'Raw Data Consolidated'!G164</f>
        <v>18375</v>
      </c>
      <c r="H93" s="31">
        <f>'Raw Data Consolidated'!H164</f>
        <v>2295</v>
      </c>
      <c r="I93" s="31">
        <f>'Raw Data Consolidated'!I164</f>
        <v>239144</v>
      </c>
      <c r="J93" s="31">
        <f>'Raw Data Consolidated'!J164</f>
        <v>115807</v>
      </c>
      <c r="K93" s="31">
        <f>'Raw Data Consolidated'!K164</f>
        <v>144479</v>
      </c>
      <c r="L93" s="31">
        <f>'Raw Data Consolidated'!L164</f>
        <v>107403</v>
      </c>
      <c r="M93" s="31">
        <f>'Raw Data Consolidated'!M164</f>
        <v>108854</v>
      </c>
      <c r="N93" s="3">
        <f>SUM(B93:M93)</f>
        <v>932084</v>
      </c>
    </row>
    <row r="94" spans="1:14" x14ac:dyDescent="0.35">
      <c r="A94" s="32" t="str">
        <f>RIGHT('Raw Data Consolidated'!A165, LEN('Raw Data Consolidated'!A165) - FIND("|", 'Raw Data Consolidated'!A165) - 1)</f>
        <v>SGST</v>
      </c>
      <c r="B94" s="31">
        <f>'Raw Data Consolidated'!B165</f>
        <v>0</v>
      </c>
      <c r="C94" s="31">
        <f>'Raw Data Consolidated'!C165</f>
        <v>0</v>
      </c>
      <c r="D94" s="31">
        <f>'Raw Data Consolidated'!D165</f>
        <v>0</v>
      </c>
      <c r="E94" s="31">
        <f>'Raw Data Consolidated'!E165</f>
        <v>103030</v>
      </c>
      <c r="F94" s="31">
        <f>'Raw Data Consolidated'!F165</f>
        <v>92697</v>
      </c>
      <c r="G94" s="31">
        <f>'Raw Data Consolidated'!G165</f>
        <v>18375</v>
      </c>
      <c r="H94" s="31">
        <f>'Raw Data Consolidated'!H165</f>
        <v>2295</v>
      </c>
      <c r="I94" s="31">
        <f>'Raw Data Consolidated'!I165</f>
        <v>237505</v>
      </c>
      <c r="J94" s="31">
        <f>'Raw Data Consolidated'!J165</f>
        <v>152329</v>
      </c>
      <c r="K94" s="31">
        <f>'Raw Data Consolidated'!K165</f>
        <v>144479</v>
      </c>
      <c r="L94" s="31">
        <f>'Raw Data Consolidated'!L165</f>
        <v>107403</v>
      </c>
      <c r="M94" s="31">
        <f>'Raw Data Consolidated'!M165</f>
        <v>108854</v>
      </c>
      <c r="N94" s="3">
        <f>SUM(B94:M94)</f>
        <v>966967</v>
      </c>
    </row>
    <row r="95" spans="1:14" ht="15.75" customHeight="1" thickBot="1" x14ac:dyDescent="0.4">
      <c r="A95" s="33" t="str">
        <f>RIGHT('Raw Data Consolidated'!A166, LEN('Raw Data Consolidated'!A166) - FIND("|", 'Raw Data Consolidated'!A166) - 1)</f>
        <v>Cess</v>
      </c>
      <c r="B95" s="34">
        <f>'Raw Data Consolidated'!B166</f>
        <v>0</v>
      </c>
      <c r="C95" s="34">
        <f>'Raw Data Consolidated'!C166</f>
        <v>0</v>
      </c>
      <c r="D95" s="34">
        <f>'Raw Data Consolidated'!D166</f>
        <v>0</v>
      </c>
      <c r="E95" s="34">
        <f>'Raw Data Consolidated'!E166</f>
        <v>0</v>
      </c>
      <c r="F95" s="34">
        <f>'Raw Data Consolidated'!F166</f>
        <v>0</v>
      </c>
      <c r="G95" s="34">
        <f>'Raw Data Consolidated'!G166</f>
        <v>0</v>
      </c>
      <c r="H95" s="34">
        <f>'Raw Data Consolidated'!H166</f>
        <v>0</v>
      </c>
      <c r="I95" s="34">
        <f>'Raw Data Consolidated'!I166</f>
        <v>0</v>
      </c>
      <c r="J95" s="34">
        <f>'Raw Data Consolidated'!J166</f>
        <v>0</v>
      </c>
      <c r="K95" s="34">
        <f>'Raw Data Consolidated'!K166</f>
        <v>0</v>
      </c>
      <c r="L95" s="34">
        <f>'Raw Data Consolidated'!L166</f>
        <v>0</v>
      </c>
      <c r="M95" s="34">
        <f>'Raw Data Consolidated'!M166</f>
        <v>0</v>
      </c>
      <c r="N95" s="4">
        <f>SUM(B95:M95)</f>
        <v>0</v>
      </c>
    </row>
    <row r="96" spans="1:14" ht="15.75" customHeight="1" thickBot="1" x14ac:dyDescent="0.4"/>
    <row r="97" spans="1:14" ht="15.75" customHeight="1" thickBot="1" x14ac:dyDescent="0.4">
      <c r="A97" s="46" t="s">
        <v>23</v>
      </c>
      <c r="B97" s="51"/>
      <c r="C97" s="51"/>
      <c r="D97" s="51"/>
      <c r="E97" s="51"/>
      <c r="F97" s="51"/>
      <c r="G97" s="51"/>
      <c r="H97" s="51"/>
      <c r="I97" s="51"/>
      <c r="J97" s="51"/>
      <c r="K97" s="51"/>
      <c r="L97" s="51"/>
      <c r="M97" s="51"/>
      <c r="N97" s="52"/>
    </row>
    <row r="98" spans="1:14" x14ac:dyDescent="0.35">
      <c r="A98" s="32" t="str">
        <f>RIGHT('Raw Data Consolidated'!A173, LEN('Raw Data Consolidated'!A173) - FIND("-", 'Raw Data Consolidated'!A173) - 1)</f>
        <v>IGST using IGST</v>
      </c>
      <c r="B98" s="31">
        <f>'Raw Data Consolidated'!B173</f>
        <v>0</v>
      </c>
      <c r="C98" s="31">
        <f>'Raw Data Consolidated'!C173</f>
        <v>0</v>
      </c>
      <c r="D98" s="31">
        <f>'Raw Data Consolidated'!D173</f>
        <v>0</v>
      </c>
      <c r="E98" s="31">
        <f>'Raw Data Consolidated'!E173</f>
        <v>0</v>
      </c>
      <c r="F98" s="31">
        <f>'Raw Data Consolidated'!F173</f>
        <v>180</v>
      </c>
      <c r="G98" s="31">
        <f>'Raw Data Consolidated'!G173</f>
        <v>0</v>
      </c>
      <c r="H98" s="31">
        <f>'Raw Data Consolidated'!H173</f>
        <v>161</v>
      </c>
      <c r="I98" s="31">
        <f>'Raw Data Consolidated'!I173</f>
        <v>0</v>
      </c>
      <c r="J98" s="31">
        <f>'Raw Data Consolidated'!J173</f>
        <v>0</v>
      </c>
      <c r="K98" s="31">
        <f>'Raw Data Consolidated'!K173</f>
        <v>4680</v>
      </c>
      <c r="L98" s="31">
        <f>'Raw Data Consolidated'!L173</f>
        <v>0</v>
      </c>
      <c r="M98" s="31">
        <f>'Raw Data Consolidated'!M173</f>
        <v>2430</v>
      </c>
      <c r="N98" s="3">
        <f t="shared" ref="N98:N105" si="0">SUM(B98:M98)</f>
        <v>7451</v>
      </c>
    </row>
    <row r="99" spans="1:14" x14ac:dyDescent="0.35">
      <c r="A99" s="32" t="str">
        <f>RIGHT('Raw Data Consolidated'!A174, LEN('Raw Data Consolidated'!A174) - FIND("-", 'Raw Data Consolidated'!A174) - 1)</f>
        <v>IGST using CGST</v>
      </c>
      <c r="B99" s="31">
        <f>'Raw Data Consolidated'!B174</f>
        <v>0</v>
      </c>
      <c r="C99" s="31">
        <f>'Raw Data Consolidated'!C174</f>
        <v>0</v>
      </c>
      <c r="D99" s="31">
        <f>'Raw Data Consolidated'!D174</f>
        <v>0</v>
      </c>
      <c r="E99" s="31">
        <f>'Raw Data Consolidated'!E174</f>
        <v>0</v>
      </c>
      <c r="F99" s="31">
        <f>'Raw Data Consolidated'!F174</f>
        <v>0</v>
      </c>
      <c r="G99" s="31">
        <f>'Raw Data Consolidated'!G174</f>
        <v>0</v>
      </c>
      <c r="H99" s="31">
        <f>'Raw Data Consolidated'!H174</f>
        <v>1639</v>
      </c>
      <c r="I99" s="31">
        <f>'Raw Data Consolidated'!I174</f>
        <v>0</v>
      </c>
      <c r="J99" s="31">
        <f>'Raw Data Consolidated'!J174</f>
        <v>0</v>
      </c>
      <c r="K99" s="31">
        <f>'Raw Data Consolidated'!K174</f>
        <v>0</v>
      </c>
      <c r="L99" s="31">
        <f>'Raw Data Consolidated'!L174</f>
        <v>0</v>
      </c>
      <c r="M99" s="31">
        <f>'Raw Data Consolidated'!M174</f>
        <v>0</v>
      </c>
      <c r="N99" s="3">
        <f t="shared" si="0"/>
        <v>1639</v>
      </c>
    </row>
    <row r="100" spans="1:14" x14ac:dyDescent="0.35">
      <c r="A100" s="50" t="str">
        <f>RIGHT('Raw Data Consolidated'!A175, LEN('Raw Data Consolidated'!A175) - FIND("-", 'Raw Data Consolidated'!A175) - 1)</f>
        <v>IGST using SGST</v>
      </c>
      <c r="B100" s="31">
        <f>'Raw Data Consolidated'!B175</f>
        <v>0</v>
      </c>
      <c r="C100" s="31">
        <f>'Raw Data Consolidated'!C175</f>
        <v>0</v>
      </c>
      <c r="D100" s="31">
        <f>'Raw Data Consolidated'!D175</f>
        <v>0</v>
      </c>
      <c r="E100" s="31">
        <f>'Raw Data Consolidated'!E175</f>
        <v>0</v>
      </c>
      <c r="F100" s="31">
        <f>'Raw Data Consolidated'!F175</f>
        <v>0</v>
      </c>
      <c r="G100" s="31">
        <f>'Raw Data Consolidated'!G175</f>
        <v>0</v>
      </c>
      <c r="H100" s="31">
        <f>'Raw Data Consolidated'!H175</f>
        <v>0</v>
      </c>
      <c r="I100" s="31">
        <f>'Raw Data Consolidated'!I175</f>
        <v>0</v>
      </c>
      <c r="J100" s="31">
        <f>'Raw Data Consolidated'!J175</f>
        <v>0</v>
      </c>
      <c r="K100" s="31">
        <f>'Raw Data Consolidated'!K175</f>
        <v>0</v>
      </c>
      <c r="L100" s="31">
        <f>'Raw Data Consolidated'!L175</f>
        <v>0</v>
      </c>
      <c r="M100" s="31">
        <f>'Raw Data Consolidated'!M175</f>
        <v>0</v>
      </c>
      <c r="N100" s="3">
        <f t="shared" si="0"/>
        <v>0</v>
      </c>
    </row>
    <row r="101" spans="1:14" x14ac:dyDescent="0.35">
      <c r="A101" s="32" t="str">
        <f>RIGHT('Raw Data Consolidated'!A176, LEN('Raw Data Consolidated'!A176) - FIND("-", 'Raw Data Consolidated'!A176) - 1)</f>
        <v>CGST using IGST</v>
      </c>
      <c r="B101" s="31">
        <f>'Raw Data Consolidated'!B176</f>
        <v>0</v>
      </c>
      <c r="C101" s="31">
        <f>'Raw Data Consolidated'!C176</f>
        <v>0</v>
      </c>
      <c r="D101" s="31">
        <f>'Raw Data Consolidated'!D176</f>
        <v>0</v>
      </c>
      <c r="E101" s="31">
        <f>'Raw Data Consolidated'!E176</f>
        <v>0</v>
      </c>
      <c r="F101" s="31">
        <f>'Raw Data Consolidated'!F176</f>
        <v>0</v>
      </c>
      <c r="G101" s="31">
        <f>'Raw Data Consolidated'!G176</f>
        <v>0</v>
      </c>
      <c r="H101" s="31">
        <f>'Raw Data Consolidated'!H176</f>
        <v>0</v>
      </c>
      <c r="I101" s="31">
        <f>'Raw Data Consolidated'!I176</f>
        <v>0</v>
      </c>
      <c r="J101" s="31">
        <f>'Raw Data Consolidated'!J176</f>
        <v>0</v>
      </c>
      <c r="K101" s="31">
        <f>'Raw Data Consolidated'!K176</f>
        <v>0</v>
      </c>
      <c r="L101" s="31">
        <f>'Raw Data Consolidated'!L176</f>
        <v>0</v>
      </c>
      <c r="M101" s="31">
        <f>'Raw Data Consolidated'!M176</f>
        <v>0</v>
      </c>
      <c r="N101" s="3">
        <f t="shared" si="0"/>
        <v>0</v>
      </c>
    </row>
    <row r="102" spans="1:14" x14ac:dyDescent="0.35">
      <c r="A102" s="47" t="str">
        <f>RIGHT('Raw Data Consolidated'!A177, LEN('Raw Data Consolidated'!A177) - FIND("-", 'Raw Data Consolidated'!A177) - 1)</f>
        <v>CGST using CGST</v>
      </c>
      <c r="B102" s="31">
        <f>'Raw Data Consolidated'!B177</f>
        <v>0</v>
      </c>
      <c r="C102" s="31">
        <f>'Raw Data Consolidated'!C177</f>
        <v>0</v>
      </c>
      <c r="D102" s="31">
        <f>'Raw Data Consolidated'!D177</f>
        <v>0</v>
      </c>
      <c r="E102" s="31">
        <f>'Raw Data Consolidated'!E177</f>
        <v>26</v>
      </c>
      <c r="F102" s="31">
        <f>'Raw Data Consolidated'!F177</f>
        <v>39507</v>
      </c>
      <c r="G102" s="31">
        <f>'Raw Data Consolidated'!G177</f>
        <v>52620</v>
      </c>
      <c r="H102" s="31">
        <f>'Raw Data Consolidated'!H177</f>
        <v>93708</v>
      </c>
      <c r="I102" s="31">
        <f>'Raw Data Consolidated'!I177</f>
        <v>19923</v>
      </c>
      <c r="J102" s="31">
        <f>'Raw Data Consolidated'!J177</f>
        <v>49597</v>
      </c>
      <c r="K102" s="31">
        <f>'Raw Data Consolidated'!K177</f>
        <v>4491</v>
      </c>
      <c r="L102" s="31">
        <f>'Raw Data Consolidated'!L177</f>
        <v>6573</v>
      </c>
      <c r="M102" s="31">
        <f>'Raw Data Consolidated'!M177</f>
        <v>5961</v>
      </c>
      <c r="N102" s="3">
        <f t="shared" si="0"/>
        <v>272406</v>
      </c>
    </row>
    <row r="103" spans="1:14" x14ac:dyDescent="0.35">
      <c r="A103" s="47" t="str">
        <f>RIGHT('Raw Data Consolidated'!A178, LEN('Raw Data Consolidated'!A178) - FIND("-", 'Raw Data Consolidated'!A178) - 1)</f>
        <v>SGST using IGST</v>
      </c>
      <c r="B103" s="31">
        <f>'Raw Data Consolidated'!B178</f>
        <v>0</v>
      </c>
      <c r="C103" s="31">
        <f>'Raw Data Consolidated'!C178</f>
        <v>0</v>
      </c>
      <c r="D103" s="31">
        <f>'Raw Data Consolidated'!D178</f>
        <v>0</v>
      </c>
      <c r="E103" s="31">
        <f>'Raw Data Consolidated'!E178</f>
        <v>0</v>
      </c>
      <c r="F103" s="31">
        <f>'Raw Data Consolidated'!F178</f>
        <v>0</v>
      </c>
      <c r="G103" s="31">
        <f>'Raw Data Consolidated'!G178</f>
        <v>0</v>
      </c>
      <c r="H103" s="31">
        <f>'Raw Data Consolidated'!H178</f>
        <v>0</v>
      </c>
      <c r="I103" s="31">
        <f>'Raw Data Consolidated'!I178</f>
        <v>0</v>
      </c>
      <c r="J103" s="31">
        <f>'Raw Data Consolidated'!J178</f>
        <v>0</v>
      </c>
      <c r="K103" s="31">
        <f>'Raw Data Consolidated'!K178</f>
        <v>0</v>
      </c>
      <c r="L103" s="31">
        <f>'Raw Data Consolidated'!L178</f>
        <v>0</v>
      </c>
      <c r="M103" s="31">
        <f>'Raw Data Consolidated'!M178</f>
        <v>0</v>
      </c>
      <c r="N103" s="3">
        <f t="shared" si="0"/>
        <v>0</v>
      </c>
    </row>
    <row r="104" spans="1:14" x14ac:dyDescent="0.35">
      <c r="A104" s="47" t="str">
        <f>RIGHT('Raw Data Consolidated'!A179, LEN('Raw Data Consolidated'!A179) - FIND("-", 'Raw Data Consolidated'!A179) - 1)</f>
        <v>SGST using SGST</v>
      </c>
      <c r="B104" s="31">
        <f>'Raw Data Consolidated'!B179</f>
        <v>0</v>
      </c>
      <c r="C104" s="31">
        <f>'Raw Data Consolidated'!C179</f>
        <v>0</v>
      </c>
      <c r="D104" s="31">
        <f>'Raw Data Consolidated'!D179</f>
        <v>0</v>
      </c>
      <c r="E104" s="31">
        <f>'Raw Data Consolidated'!E179</f>
        <v>26</v>
      </c>
      <c r="F104" s="31">
        <f>'Raw Data Consolidated'!F179</f>
        <v>39507</v>
      </c>
      <c r="G104" s="31">
        <f>'Raw Data Consolidated'!G179</f>
        <v>52620</v>
      </c>
      <c r="H104" s="31">
        <f>'Raw Data Consolidated'!H179</f>
        <v>93708</v>
      </c>
      <c r="I104" s="31">
        <f>'Raw Data Consolidated'!I179</f>
        <v>21562</v>
      </c>
      <c r="J104" s="31">
        <f>'Raw Data Consolidated'!J179</f>
        <v>13075</v>
      </c>
      <c r="K104" s="31">
        <f>'Raw Data Consolidated'!K179</f>
        <v>4491</v>
      </c>
      <c r="L104" s="31">
        <f>'Raw Data Consolidated'!L179</f>
        <v>6573</v>
      </c>
      <c r="M104" s="31">
        <f>'Raw Data Consolidated'!M179</f>
        <v>5961</v>
      </c>
      <c r="N104" s="3">
        <f t="shared" si="0"/>
        <v>237523</v>
      </c>
    </row>
    <row r="105" spans="1:14" ht="15.75" customHeight="1" thickBot="1" x14ac:dyDescent="0.4">
      <c r="A105" s="49" t="str">
        <f>RIGHT('Raw Data Consolidated'!A180, LEN('Raw Data Consolidated'!A180) - FIND("-", 'Raw Data Consolidated'!A180) - 1)</f>
        <v>Cess using Cess</v>
      </c>
      <c r="B105" s="34">
        <f>'Raw Data Consolidated'!B180</f>
        <v>0</v>
      </c>
      <c r="C105" s="34">
        <f>'Raw Data Consolidated'!C180</f>
        <v>0</v>
      </c>
      <c r="D105" s="34">
        <f>'Raw Data Consolidated'!D180</f>
        <v>0</v>
      </c>
      <c r="E105" s="34">
        <f>'Raw Data Consolidated'!E180</f>
        <v>0</v>
      </c>
      <c r="F105" s="34">
        <f>'Raw Data Consolidated'!F180</f>
        <v>0</v>
      </c>
      <c r="G105" s="34">
        <f>'Raw Data Consolidated'!G180</f>
        <v>0</v>
      </c>
      <c r="H105" s="34">
        <f>'Raw Data Consolidated'!H180</f>
        <v>0</v>
      </c>
      <c r="I105" s="34">
        <f>'Raw Data Consolidated'!I180</f>
        <v>0</v>
      </c>
      <c r="J105" s="34">
        <f>'Raw Data Consolidated'!J180</f>
        <v>0</v>
      </c>
      <c r="K105" s="34">
        <f>'Raw Data Consolidated'!K180</f>
        <v>0</v>
      </c>
      <c r="L105" s="34">
        <f>'Raw Data Consolidated'!L180</f>
        <v>0</v>
      </c>
      <c r="M105" s="34">
        <f>'Raw Data Consolidated'!M180</f>
        <v>0</v>
      </c>
      <c r="N105" s="4">
        <f t="shared" si="0"/>
        <v>0</v>
      </c>
    </row>
    <row r="106" spans="1:14" ht="15.75" customHeight="1" thickBot="1" x14ac:dyDescent="0.4"/>
    <row r="107" spans="1:14" ht="15.75" customHeight="1" thickBot="1" x14ac:dyDescent="0.4">
      <c r="A107" s="46" t="s">
        <v>24</v>
      </c>
      <c r="B107" s="51"/>
      <c r="C107" s="51"/>
      <c r="D107" s="51"/>
      <c r="E107" s="51"/>
      <c r="F107" s="51"/>
      <c r="G107" s="51"/>
      <c r="H107" s="51"/>
      <c r="I107" s="51"/>
      <c r="J107" s="51"/>
      <c r="K107" s="51"/>
      <c r="L107" s="51"/>
      <c r="M107" s="51"/>
      <c r="N107" s="52"/>
    </row>
    <row r="108" spans="1:14" x14ac:dyDescent="0.35">
      <c r="A108" s="32" t="s">
        <v>25</v>
      </c>
      <c r="B108" s="31">
        <f t="shared" ref="B108:M108" si="1">B92+SUM(B98:B100)</f>
        <v>0</v>
      </c>
      <c r="C108" s="31">
        <f t="shared" si="1"/>
        <v>0</v>
      </c>
      <c r="D108" s="31">
        <f t="shared" si="1"/>
        <v>0</v>
      </c>
      <c r="E108" s="31">
        <f t="shared" si="1"/>
        <v>9000</v>
      </c>
      <c r="F108" s="31">
        <f t="shared" si="1"/>
        <v>1980</v>
      </c>
      <c r="G108" s="31">
        <f t="shared" si="1"/>
        <v>32400</v>
      </c>
      <c r="H108" s="31">
        <f t="shared" si="1"/>
        <v>1800</v>
      </c>
      <c r="I108" s="31">
        <f t="shared" si="1"/>
        <v>23400</v>
      </c>
      <c r="J108" s="31">
        <f t="shared" si="1"/>
        <v>5850</v>
      </c>
      <c r="K108" s="31">
        <f t="shared" si="1"/>
        <v>5400</v>
      </c>
      <c r="L108" s="31">
        <f t="shared" si="1"/>
        <v>76454</v>
      </c>
      <c r="M108" s="31">
        <f t="shared" si="1"/>
        <v>10800</v>
      </c>
      <c r="N108" s="3">
        <f>SUM(B108:M108)</f>
        <v>167084</v>
      </c>
    </row>
    <row r="109" spans="1:14" x14ac:dyDescent="0.35">
      <c r="A109" s="32" t="s">
        <v>26</v>
      </c>
      <c r="B109" s="31">
        <f t="shared" ref="B109:M109" si="2">B93+B101+B102</f>
        <v>0</v>
      </c>
      <c r="C109" s="31">
        <f t="shared" si="2"/>
        <v>0</v>
      </c>
      <c r="D109" s="31">
        <f t="shared" si="2"/>
        <v>0</v>
      </c>
      <c r="E109" s="31">
        <f t="shared" si="2"/>
        <v>103056</v>
      </c>
      <c r="F109" s="31">
        <f t="shared" si="2"/>
        <v>132204</v>
      </c>
      <c r="G109" s="31">
        <f t="shared" si="2"/>
        <v>70995</v>
      </c>
      <c r="H109" s="31">
        <f t="shared" si="2"/>
        <v>96003</v>
      </c>
      <c r="I109" s="31">
        <f t="shared" si="2"/>
        <v>259067</v>
      </c>
      <c r="J109" s="31">
        <f t="shared" si="2"/>
        <v>165404</v>
      </c>
      <c r="K109" s="31">
        <f t="shared" si="2"/>
        <v>148970</v>
      </c>
      <c r="L109" s="31">
        <f t="shared" si="2"/>
        <v>113976</v>
      </c>
      <c r="M109" s="31">
        <f t="shared" si="2"/>
        <v>114815</v>
      </c>
      <c r="N109" s="3">
        <f>SUM(B109:M109)</f>
        <v>1204490</v>
      </c>
    </row>
    <row r="110" spans="1:14" x14ac:dyDescent="0.35">
      <c r="A110" s="32" t="s">
        <v>27</v>
      </c>
      <c r="B110" s="31">
        <f t="shared" ref="B110:M110" si="3">B94+B103+B104</f>
        <v>0</v>
      </c>
      <c r="C110" s="31">
        <f t="shared" si="3"/>
        <v>0</v>
      </c>
      <c r="D110" s="31">
        <f t="shared" si="3"/>
        <v>0</v>
      </c>
      <c r="E110" s="31">
        <f t="shared" si="3"/>
        <v>103056</v>
      </c>
      <c r="F110" s="31">
        <f t="shared" si="3"/>
        <v>132204</v>
      </c>
      <c r="G110" s="31">
        <f t="shared" si="3"/>
        <v>70995</v>
      </c>
      <c r="H110" s="31">
        <f t="shared" si="3"/>
        <v>96003</v>
      </c>
      <c r="I110" s="31">
        <f t="shared" si="3"/>
        <v>259067</v>
      </c>
      <c r="J110" s="31">
        <f t="shared" si="3"/>
        <v>165404</v>
      </c>
      <c r="K110" s="31">
        <f t="shared" si="3"/>
        <v>148970</v>
      </c>
      <c r="L110" s="31">
        <f t="shared" si="3"/>
        <v>113976</v>
      </c>
      <c r="M110" s="31">
        <f t="shared" si="3"/>
        <v>114815</v>
      </c>
      <c r="N110" s="3">
        <f>SUM(B110:M110)</f>
        <v>1204490</v>
      </c>
    </row>
    <row r="111" spans="1:14" ht="15.75" customHeight="1" thickBot="1" x14ac:dyDescent="0.4">
      <c r="A111" s="33" t="s">
        <v>28</v>
      </c>
      <c r="B111" s="34">
        <f t="shared" ref="B111:M111" si="4">B95+B105</f>
        <v>0</v>
      </c>
      <c r="C111" s="34">
        <f t="shared" si="4"/>
        <v>0</v>
      </c>
      <c r="D111" s="34">
        <f t="shared" si="4"/>
        <v>0</v>
      </c>
      <c r="E111" s="34">
        <f t="shared" si="4"/>
        <v>0</v>
      </c>
      <c r="F111" s="34">
        <f t="shared" si="4"/>
        <v>0</v>
      </c>
      <c r="G111" s="34">
        <f t="shared" si="4"/>
        <v>0</v>
      </c>
      <c r="H111" s="34">
        <f t="shared" si="4"/>
        <v>0</v>
      </c>
      <c r="I111" s="34">
        <f t="shared" si="4"/>
        <v>0</v>
      </c>
      <c r="J111" s="34">
        <f t="shared" si="4"/>
        <v>0</v>
      </c>
      <c r="K111" s="34">
        <f t="shared" si="4"/>
        <v>0</v>
      </c>
      <c r="L111" s="34">
        <f t="shared" si="4"/>
        <v>0</v>
      </c>
      <c r="M111" s="34">
        <f t="shared" si="4"/>
        <v>0</v>
      </c>
      <c r="N111" s="4">
        <f>SUM(B111:M111)</f>
        <v>0</v>
      </c>
    </row>
    <row r="112" spans="1:14" ht="15.75" customHeight="1" thickBot="1" x14ac:dyDescent="0.4"/>
    <row r="113" spans="1:14" ht="15.75" customHeight="1" thickBot="1" x14ac:dyDescent="0.4">
      <c r="A113" s="46" t="str">
        <f>LEFT('Raw Data Consolidated'!A167, FIND("|", 'Raw Data Consolidated'!A167) -1)</f>
        <v xml:space="preserve">6.1 Payment of Tax - Interest paid in Cash </v>
      </c>
      <c r="B113" s="51"/>
      <c r="C113" s="51"/>
      <c r="D113" s="51"/>
      <c r="E113" s="51"/>
      <c r="F113" s="51"/>
      <c r="G113" s="51"/>
      <c r="H113" s="51"/>
      <c r="I113" s="51"/>
      <c r="J113" s="51"/>
      <c r="K113" s="51"/>
      <c r="L113" s="51"/>
      <c r="M113" s="51"/>
      <c r="N113" s="52"/>
    </row>
    <row r="114" spans="1:14" x14ac:dyDescent="0.35">
      <c r="A114" s="32" t="str">
        <f>RIGHT('Raw Data Consolidated'!A167, LEN('Raw Data Consolidated'!A167) - FIND("|", 'Raw Data Consolidated'!A167) - 1)</f>
        <v>IGST</v>
      </c>
      <c r="B114" s="31">
        <f>'Raw Data Consolidated'!B167</f>
        <v>0</v>
      </c>
      <c r="C114" s="31">
        <f>'Raw Data Consolidated'!C167</f>
        <v>0</v>
      </c>
      <c r="D114" s="31">
        <f>'Raw Data Consolidated'!D167</f>
        <v>0</v>
      </c>
      <c r="E114" s="31">
        <f>'Raw Data Consolidated'!E167</f>
        <v>0</v>
      </c>
      <c r="F114" s="31">
        <f>'Raw Data Consolidated'!F167</f>
        <v>0</v>
      </c>
      <c r="G114" s="31">
        <f>'Raw Data Consolidated'!G167</f>
        <v>0</v>
      </c>
      <c r="H114" s="31">
        <f>'Raw Data Consolidated'!H167</f>
        <v>0</v>
      </c>
      <c r="I114" s="31">
        <f>'Raw Data Consolidated'!I167</f>
        <v>0</v>
      </c>
      <c r="J114" s="31">
        <f>'Raw Data Consolidated'!J167</f>
        <v>0</v>
      </c>
      <c r="K114" s="31">
        <f>'Raw Data Consolidated'!K167</f>
        <v>0</v>
      </c>
      <c r="L114" s="31">
        <f>'Raw Data Consolidated'!L167</f>
        <v>0</v>
      </c>
      <c r="M114" s="31">
        <f>'Raw Data Consolidated'!M167</f>
        <v>0</v>
      </c>
      <c r="N114" s="3">
        <f>SUM(B114:M114)</f>
        <v>0</v>
      </c>
    </row>
    <row r="115" spans="1:14" x14ac:dyDescent="0.35">
      <c r="A115" s="32" t="str">
        <f>RIGHT('Raw Data Consolidated'!A168, LEN('Raw Data Consolidated'!A168) - FIND("|", 'Raw Data Consolidated'!A168) - 1)</f>
        <v>CGST</v>
      </c>
      <c r="B115" s="31">
        <f>'Raw Data Consolidated'!B168</f>
        <v>0</v>
      </c>
      <c r="C115" s="31">
        <f>'Raw Data Consolidated'!C168</f>
        <v>0</v>
      </c>
      <c r="D115" s="31">
        <f>'Raw Data Consolidated'!D168</f>
        <v>0</v>
      </c>
      <c r="E115" s="31">
        <f>'Raw Data Consolidated'!E168</f>
        <v>0</v>
      </c>
      <c r="F115" s="31">
        <f>'Raw Data Consolidated'!F168</f>
        <v>0</v>
      </c>
      <c r="G115" s="31">
        <f>'Raw Data Consolidated'!G168</f>
        <v>0</v>
      </c>
      <c r="H115" s="31">
        <f>'Raw Data Consolidated'!H168</f>
        <v>0</v>
      </c>
      <c r="I115" s="31">
        <f>'Raw Data Consolidated'!I168</f>
        <v>0</v>
      </c>
      <c r="J115" s="31">
        <f>'Raw Data Consolidated'!J168</f>
        <v>275</v>
      </c>
      <c r="K115" s="31">
        <f>'Raw Data Consolidated'!K168</f>
        <v>0</v>
      </c>
      <c r="L115" s="31">
        <f>'Raw Data Consolidated'!L168</f>
        <v>0</v>
      </c>
      <c r="M115" s="31">
        <f>'Raw Data Consolidated'!M168</f>
        <v>0</v>
      </c>
      <c r="N115" s="3">
        <f>SUM(B115:M115)</f>
        <v>275</v>
      </c>
    </row>
    <row r="116" spans="1:14" x14ac:dyDescent="0.35">
      <c r="A116" s="32" t="str">
        <f>RIGHT('Raw Data Consolidated'!A169, LEN('Raw Data Consolidated'!A169) - FIND("|", 'Raw Data Consolidated'!A169) - 1)</f>
        <v>SGST</v>
      </c>
      <c r="B116" s="31">
        <f>'Raw Data Consolidated'!B169</f>
        <v>0</v>
      </c>
      <c r="C116" s="31">
        <f>'Raw Data Consolidated'!C169</f>
        <v>0</v>
      </c>
      <c r="D116" s="31">
        <f>'Raw Data Consolidated'!D169</f>
        <v>0</v>
      </c>
      <c r="E116" s="31">
        <f>'Raw Data Consolidated'!E169</f>
        <v>0</v>
      </c>
      <c r="F116" s="31">
        <f>'Raw Data Consolidated'!F169</f>
        <v>0</v>
      </c>
      <c r="G116" s="31">
        <f>'Raw Data Consolidated'!G169</f>
        <v>0</v>
      </c>
      <c r="H116" s="31">
        <f>'Raw Data Consolidated'!H169</f>
        <v>0</v>
      </c>
      <c r="I116" s="31">
        <f>'Raw Data Consolidated'!I169</f>
        <v>0</v>
      </c>
      <c r="J116" s="31">
        <f>'Raw Data Consolidated'!J169</f>
        <v>275</v>
      </c>
      <c r="K116" s="31">
        <f>'Raw Data Consolidated'!K169</f>
        <v>0</v>
      </c>
      <c r="L116" s="31">
        <f>'Raw Data Consolidated'!L169</f>
        <v>0</v>
      </c>
      <c r="M116" s="31">
        <f>'Raw Data Consolidated'!M169</f>
        <v>0</v>
      </c>
      <c r="N116" s="3">
        <f>SUM(B116:M116)</f>
        <v>275</v>
      </c>
    </row>
    <row r="117" spans="1:14" ht="15.75" customHeight="1" thickBot="1" x14ac:dyDescent="0.4">
      <c r="A117" s="33" t="str">
        <f>RIGHT('Raw Data Consolidated'!A170, LEN('Raw Data Consolidated'!A170) - FIND("|", 'Raw Data Consolidated'!A170) - 1)</f>
        <v>Cess</v>
      </c>
      <c r="B117" s="34">
        <f>'Raw Data Consolidated'!B170</f>
        <v>0</v>
      </c>
      <c r="C117" s="34">
        <f>'Raw Data Consolidated'!C170</f>
        <v>0</v>
      </c>
      <c r="D117" s="34">
        <f>'Raw Data Consolidated'!D170</f>
        <v>0</v>
      </c>
      <c r="E117" s="34">
        <f>'Raw Data Consolidated'!E170</f>
        <v>0</v>
      </c>
      <c r="F117" s="34">
        <f>'Raw Data Consolidated'!F170</f>
        <v>0</v>
      </c>
      <c r="G117" s="34">
        <f>'Raw Data Consolidated'!G170</f>
        <v>0</v>
      </c>
      <c r="H117" s="34">
        <f>'Raw Data Consolidated'!H170</f>
        <v>0</v>
      </c>
      <c r="I117" s="34">
        <f>'Raw Data Consolidated'!I170</f>
        <v>0</v>
      </c>
      <c r="J117" s="34">
        <f>'Raw Data Consolidated'!J170</f>
        <v>0</v>
      </c>
      <c r="K117" s="34">
        <f>'Raw Data Consolidated'!K170</f>
        <v>0</v>
      </c>
      <c r="L117" s="34">
        <f>'Raw Data Consolidated'!L170</f>
        <v>0</v>
      </c>
      <c r="M117" s="34">
        <f>'Raw Data Consolidated'!M170</f>
        <v>0</v>
      </c>
      <c r="N117" s="4">
        <f>SUM(B117:M117)</f>
        <v>0</v>
      </c>
    </row>
    <row r="118" spans="1:14" ht="15.75" customHeight="1" thickBot="1" x14ac:dyDescent="0.4"/>
    <row r="119" spans="1:14" ht="15.75" customHeight="1" thickBot="1" x14ac:dyDescent="0.4">
      <c r="A119" s="46" t="str">
        <f>LEFT('Raw Data Consolidated'!A171,FIND("|",'Raw Data Consolidated'!A171)-1)</f>
        <v xml:space="preserve">6.1 Payment of Tax - Late Fee paid in Cash </v>
      </c>
      <c r="B119" s="51"/>
      <c r="C119" s="51"/>
      <c r="D119" s="51"/>
      <c r="E119" s="51"/>
      <c r="F119" s="51"/>
      <c r="G119" s="51"/>
      <c r="H119" s="51"/>
      <c r="I119" s="51"/>
      <c r="J119" s="51"/>
      <c r="K119" s="51"/>
      <c r="L119" s="51"/>
      <c r="M119" s="51"/>
      <c r="N119" s="52"/>
    </row>
    <row r="120" spans="1:14" x14ac:dyDescent="0.35">
      <c r="A120" s="32" t="str">
        <f>RIGHT('Raw Data Consolidated'!A171, LEN('Raw Data Consolidated'!A171) - FIND("|", 'Raw Data Consolidated'!A171) - 1)</f>
        <v>CGST</v>
      </c>
      <c r="B120" s="31">
        <f>'Raw Data Consolidated'!B171</f>
        <v>0</v>
      </c>
      <c r="C120" s="31">
        <f>'Raw Data Consolidated'!C171</f>
        <v>0</v>
      </c>
      <c r="D120" s="31">
        <f>'Raw Data Consolidated'!D171</f>
        <v>0</v>
      </c>
      <c r="E120" s="31">
        <f>'Raw Data Consolidated'!E171</f>
        <v>0</v>
      </c>
      <c r="F120" s="31">
        <f>'Raw Data Consolidated'!F171</f>
        <v>0</v>
      </c>
      <c r="G120" s="31">
        <f>'Raw Data Consolidated'!G171</f>
        <v>0</v>
      </c>
      <c r="H120" s="31">
        <f>'Raw Data Consolidated'!H171</f>
        <v>0</v>
      </c>
      <c r="I120" s="31">
        <f>'Raw Data Consolidated'!I171</f>
        <v>0</v>
      </c>
      <c r="J120" s="31">
        <f>'Raw Data Consolidated'!J171</f>
        <v>0</v>
      </c>
      <c r="K120" s="31">
        <f>'Raw Data Consolidated'!K171</f>
        <v>0</v>
      </c>
      <c r="L120" s="31">
        <f>'Raw Data Consolidated'!L171</f>
        <v>0</v>
      </c>
      <c r="M120" s="31">
        <f>'Raw Data Consolidated'!M171</f>
        <v>0</v>
      </c>
      <c r="N120" s="3">
        <f>SUM(B120:M120)</f>
        <v>0</v>
      </c>
    </row>
    <row r="121" spans="1:14" ht="15.75" customHeight="1" thickBot="1" x14ac:dyDescent="0.4">
      <c r="A121" s="33" t="str">
        <f>RIGHT('Raw Data Consolidated'!A172, LEN('Raw Data Consolidated'!A172) - FIND("|", 'Raw Data Consolidated'!A172) - 1)</f>
        <v>SGST</v>
      </c>
      <c r="B121" s="34">
        <f>'Raw Data Consolidated'!B172</f>
        <v>0</v>
      </c>
      <c r="C121" s="34">
        <f>'Raw Data Consolidated'!C172</f>
        <v>0</v>
      </c>
      <c r="D121" s="34">
        <f>'Raw Data Consolidated'!D172</f>
        <v>0</v>
      </c>
      <c r="E121" s="34">
        <f>'Raw Data Consolidated'!E172</f>
        <v>0</v>
      </c>
      <c r="F121" s="34">
        <f>'Raw Data Consolidated'!F172</f>
        <v>0</v>
      </c>
      <c r="G121" s="34">
        <f>'Raw Data Consolidated'!G172</f>
        <v>0</v>
      </c>
      <c r="H121" s="34">
        <f>'Raw Data Consolidated'!H172</f>
        <v>0</v>
      </c>
      <c r="I121" s="34">
        <f>'Raw Data Consolidated'!I172</f>
        <v>0</v>
      </c>
      <c r="J121" s="34">
        <f>'Raw Data Consolidated'!J172</f>
        <v>0</v>
      </c>
      <c r="K121" s="34">
        <f>'Raw Data Consolidated'!K172</f>
        <v>0</v>
      </c>
      <c r="L121" s="34">
        <f>'Raw Data Consolidated'!L172</f>
        <v>0</v>
      </c>
      <c r="M121" s="34">
        <f>'Raw Data Consolidated'!M172</f>
        <v>0</v>
      </c>
      <c r="N121" s="4">
        <f>SUM(B121:M121)</f>
        <v>0</v>
      </c>
    </row>
  </sheetData>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73"/>
  <sheetViews>
    <sheetView zoomScale="98" zoomScaleNormal="98" workbookViewId="0">
      <pane ySplit="1" topLeftCell="A2" activePane="bottomLeft" state="frozen"/>
      <selection pane="bottomLeft" activeCell="A2" sqref="A2"/>
    </sheetView>
  </sheetViews>
  <sheetFormatPr defaultRowHeight="14.5" x14ac:dyDescent="0.35"/>
  <cols>
    <col min="1" max="4" width="16.7265625" style="41" customWidth="1"/>
    <col min="5" max="14" width="12.7265625" style="41" customWidth="1"/>
  </cols>
  <sheetData>
    <row r="1" spans="1:14" ht="15.75" customHeight="1" thickBot="1" x14ac:dyDescent="0.4">
      <c r="A1" s="1" t="s">
        <v>3</v>
      </c>
      <c r="B1" s="2">
        <f>'Raw Data Consolidated'!B11</f>
        <v>42826</v>
      </c>
      <c r="C1" s="2">
        <f>'Raw Data Consolidated'!C11</f>
        <v>42856</v>
      </c>
      <c r="D1" s="2">
        <f>'Raw Data Consolidated'!D11</f>
        <v>42887</v>
      </c>
      <c r="E1" s="2">
        <f>'Raw Data Consolidated'!E11</f>
        <v>42917</v>
      </c>
      <c r="F1" s="2">
        <f>'Raw Data Consolidated'!F11</f>
        <v>42948</v>
      </c>
      <c r="G1" s="2">
        <f>'Raw Data Consolidated'!G11</f>
        <v>42979</v>
      </c>
      <c r="H1" s="2">
        <f>'Raw Data Consolidated'!H11</f>
        <v>43009</v>
      </c>
      <c r="I1" s="2">
        <f>'Raw Data Consolidated'!I11</f>
        <v>43040</v>
      </c>
      <c r="J1" s="2">
        <f>'Raw Data Consolidated'!J11</f>
        <v>43070</v>
      </c>
      <c r="K1" s="2">
        <f>'Raw Data Consolidated'!K11</f>
        <v>43101</v>
      </c>
      <c r="L1" s="2">
        <f>'Raw Data Consolidated'!L11</f>
        <v>43132</v>
      </c>
      <c r="M1" s="2">
        <f>'Raw Data Consolidated'!M11</f>
        <v>43160</v>
      </c>
      <c r="N1" s="1" t="s">
        <v>22</v>
      </c>
    </row>
    <row r="2" spans="1:14" ht="15.75" customHeight="1" thickBot="1" x14ac:dyDescent="0.4">
      <c r="A2" s="26" t="s">
        <v>29</v>
      </c>
      <c r="B2" s="27"/>
      <c r="C2" s="27"/>
      <c r="D2" s="27"/>
      <c r="E2" s="27"/>
      <c r="F2" s="27"/>
      <c r="G2" s="27"/>
      <c r="H2" s="27"/>
      <c r="I2" s="27"/>
      <c r="J2" s="27"/>
      <c r="K2" s="27"/>
      <c r="L2" s="27"/>
      <c r="M2" s="27"/>
      <c r="N2" s="23"/>
    </row>
    <row r="3" spans="1:14" ht="17.149999999999999" customHeight="1" x14ac:dyDescent="0.35">
      <c r="A3" s="16" t="s">
        <v>30</v>
      </c>
      <c r="B3" s="31">
        <f>SUM(SUMIFS('GSTR-1 By Customer'!$P:$P, 'GSTR-1 By Customer'!$B:$B, B$1, 'GSTR-1 By Customer'!$AA:$AA, "N", 'GSTR-1 By Customer'!$D:$D, {"R","B2CS","B2CL"}))+'Raw Data Consolidated'!B$38-'Raw Data Consolidated'!B$43</f>
        <v>0</v>
      </c>
      <c r="C3" s="31">
        <f>SUM(SUMIFS('GSTR-1 By Customer'!$P:$P, 'GSTR-1 By Customer'!$B:$B, C$1, 'GSTR-1 By Customer'!$AA:$AA, "N", 'GSTR-1 By Customer'!$D:$D, {"R","B2CS","B2CL"}))+'Raw Data Consolidated'!C$38-'Raw Data Consolidated'!C$43</f>
        <v>0</v>
      </c>
      <c r="D3" s="31">
        <f>SUM(SUMIFS('GSTR-1 By Customer'!$P:$P, 'GSTR-1 By Customer'!$B:$B, D$1, 'GSTR-1 By Customer'!$AA:$AA, "N", 'GSTR-1 By Customer'!$D:$D, {"R","B2CS","B2CL"}))+'Raw Data Consolidated'!D$38-'Raw Data Consolidated'!D$43</f>
        <v>0</v>
      </c>
      <c r="E3" s="31">
        <f>SUM(SUMIFS('GSTR-1 By Customer'!$P:$P, 'GSTR-1 By Customer'!$B:$B, E$1, 'GSTR-1 By Customer'!$AA:$AA, "N", 'GSTR-1 By Customer'!$D:$D, {"R","B2CS","B2CL"}))+'Raw Data Consolidated'!E$38-'Raw Data Consolidated'!E$43</f>
        <v>1659966</v>
      </c>
      <c r="F3" s="31">
        <f>SUM(SUMIFS('GSTR-1 By Customer'!$P:$P, 'GSTR-1 By Customer'!$B:$B, F$1, 'GSTR-1 By Customer'!$AA:$AA, "N", 'GSTR-1 By Customer'!$D:$D, {"R","B2CS","B2CL"}))+'Raw Data Consolidated'!F$38-'Raw Data Consolidated'!F$43</f>
        <v>1451436</v>
      </c>
      <c r="G3" s="31">
        <f>SUM(SUMIFS('GSTR-1 By Customer'!$P:$P, 'GSTR-1 By Customer'!$B:$B, G$1, 'GSTR-1 By Customer'!$AA:$AA, "N", 'GSTR-1 By Customer'!$D:$D, {"R","B2CS","B2CL"}))+'Raw Data Consolidated'!G$38-'Raw Data Consolidated'!G$43</f>
        <v>841975</v>
      </c>
      <c r="H3" s="31">
        <f>SUM(SUMIFS('GSTR-1 By Customer'!$P:$P, 'GSTR-1 By Customer'!$B:$B, H$1, 'GSTR-1 By Customer'!$AA:$AA, "N", 'GSTR-1 By Customer'!$D:$D, {"R","B2CS","B2CL"}))+'Raw Data Consolidated'!H$38-'Raw Data Consolidated'!H$43</f>
        <v>1051196</v>
      </c>
      <c r="I3" s="31">
        <f>SUM(SUMIFS('GSTR-1 By Customer'!$P:$P, 'GSTR-1 By Customer'!$B:$B, I$1, 'GSTR-1 By Customer'!$AA:$AA, "N", 'GSTR-1 By Customer'!$D:$D, {"R","B2CS","B2CL"}))+'Raw Data Consolidated'!I$38-'Raw Data Consolidated'!I$43</f>
        <v>3008526</v>
      </c>
      <c r="J3" s="31">
        <f>SUM(SUMIFS('GSTR-1 By Customer'!$P:$P, 'GSTR-1 By Customer'!$B:$B, J$1, 'GSTR-1 By Customer'!$AA:$AA, "N", 'GSTR-1 By Customer'!$D:$D, {"R","B2CS","B2CL"}))+'Raw Data Consolidated'!J$38-'Raw Data Consolidated'!J$43</f>
        <v>1310321</v>
      </c>
      <c r="K3" s="31">
        <f>SUM(SUMIFS('GSTR-1 By Customer'!$P:$P, 'GSTR-1 By Customer'!$B:$B, K$1, 'GSTR-1 By Customer'!$AA:$AA, "N", 'GSTR-1 By Customer'!$D:$D, {"R","B2CS","B2CL"}))+'Raw Data Consolidated'!K$38-'Raw Data Consolidated'!K$43</f>
        <v>1675217</v>
      </c>
      <c r="L3" s="31">
        <f>SUM(SUMIFS('GSTR-1 By Customer'!$P:$P, 'GSTR-1 By Customer'!$B:$B, L$1, 'GSTR-1 By Customer'!$AA:$AA, "N", 'GSTR-1 By Customer'!$D:$D, {"R","B2CS","B2CL"}))+'Raw Data Consolidated'!L$38-'Raw Data Consolidated'!L$43</f>
        <v>1691146</v>
      </c>
      <c r="M3" s="31">
        <f>SUM(SUMIFS('GSTR-1 By Customer'!$P:$P, 'GSTR-1 By Customer'!$B:$B, M$1, 'GSTR-1 By Customer'!$AA:$AA, "N", 'GSTR-1 By Customer'!$D:$D, {"R","B2CS","B2CL"}))+'Raw Data Consolidated'!M$38-'Raw Data Consolidated'!M$43</f>
        <v>1326047</v>
      </c>
      <c r="N3" s="3">
        <f>SUM(A3:M3)</f>
        <v>14015830</v>
      </c>
    </row>
    <row r="4" spans="1:14" ht="17.149999999999999" customHeight="1" x14ac:dyDescent="0.35">
      <c r="A4" s="16" t="s">
        <v>31</v>
      </c>
      <c r="B4" s="31">
        <f>'Raw Data Consolidated'!B98</f>
        <v>0</v>
      </c>
      <c r="C4" s="31">
        <f>'Raw Data Consolidated'!C98</f>
        <v>0</v>
      </c>
      <c r="D4" s="31">
        <f>'Raw Data Consolidated'!D98</f>
        <v>0</v>
      </c>
      <c r="E4" s="31">
        <f>'Raw Data Consolidated'!E98</f>
        <v>1099966</v>
      </c>
      <c r="F4" s="31">
        <f>'Raw Data Consolidated'!F98</f>
        <v>1451436</v>
      </c>
      <c r="G4" s="31">
        <f>'Raw Data Consolidated'!G98</f>
        <v>948331</v>
      </c>
      <c r="H4" s="31">
        <f>'Raw Data Consolidated'!H98</f>
        <v>1051196</v>
      </c>
      <c r="I4" s="31">
        <f>'Raw Data Consolidated'!I98</f>
        <v>3008526</v>
      </c>
      <c r="J4" s="31">
        <f>'Raw Data Consolidated'!J98</f>
        <v>1870321</v>
      </c>
      <c r="K4" s="31">
        <f>'Raw Data Consolidated'!K98</f>
        <v>1675217</v>
      </c>
      <c r="L4" s="31">
        <f>'Raw Data Consolidated'!L98</f>
        <v>1691146</v>
      </c>
      <c r="M4" s="31">
        <f>'Raw Data Consolidated'!M98</f>
        <v>1335727</v>
      </c>
      <c r="N4" s="3">
        <f>SUM(A4:M4)</f>
        <v>14131866</v>
      </c>
    </row>
    <row r="5" spans="1:14" ht="17.149999999999999" customHeight="1" x14ac:dyDescent="0.35">
      <c r="A5" s="18" t="s">
        <v>32</v>
      </c>
      <c r="B5" s="7">
        <f t="shared" ref="B5:M5" si="0">B3-B4</f>
        <v>0</v>
      </c>
      <c r="C5" s="7">
        <f t="shared" si="0"/>
        <v>0</v>
      </c>
      <c r="D5" s="7">
        <f t="shared" si="0"/>
        <v>0</v>
      </c>
      <c r="E5" s="7">
        <f t="shared" si="0"/>
        <v>560000</v>
      </c>
      <c r="F5" s="7">
        <f t="shared" si="0"/>
        <v>0</v>
      </c>
      <c r="G5" s="7">
        <f t="shared" si="0"/>
        <v>-106356</v>
      </c>
      <c r="H5" s="7">
        <f t="shared" si="0"/>
        <v>0</v>
      </c>
      <c r="I5" s="7">
        <f t="shared" si="0"/>
        <v>0</v>
      </c>
      <c r="J5" s="7">
        <f t="shared" si="0"/>
        <v>-560000</v>
      </c>
      <c r="K5" s="7">
        <f t="shared" si="0"/>
        <v>0</v>
      </c>
      <c r="L5" s="7">
        <f t="shared" si="0"/>
        <v>0</v>
      </c>
      <c r="M5" s="7">
        <f t="shared" si="0"/>
        <v>-9680</v>
      </c>
      <c r="N5" s="24">
        <f>SUM(A5:M5)</f>
        <v>-116036</v>
      </c>
    </row>
    <row r="6" spans="1:14" ht="8.15" customHeight="1" x14ac:dyDescent="0.35">
      <c r="A6" s="19"/>
      <c r="B6" s="93"/>
      <c r="C6" s="93"/>
      <c r="D6" s="93"/>
      <c r="E6" s="93"/>
      <c r="F6" s="93"/>
      <c r="G6" s="93"/>
      <c r="H6" s="93"/>
      <c r="I6" s="93"/>
      <c r="J6" s="93"/>
      <c r="K6" s="93"/>
      <c r="L6" s="93"/>
      <c r="M6" s="93"/>
      <c r="N6" s="20"/>
    </row>
    <row r="7" spans="1:14" ht="17.149999999999999" customHeight="1" x14ac:dyDescent="0.35">
      <c r="A7" s="16" t="s">
        <v>33</v>
      </c>
      <c r="B7" s="31">
        <f>SUM(SUMIFS('GSTR-1 By Customer'!$Q:$Q, 'GSTR-1 By Customer'!$B:$B, B$1, 'GSTR-1 By Customer'!$AA:$AA, "N", 'GSTR-1 By Customer'!$D:$D, {"R","B2CS","B2CL"}))+'Raw Data Consolidated'!B$39-'Raw Data Consolidated'!B$44</f>
        <v>0</v>
      </c>
      <c r="C7" s="31">
        <f>SUM(SUMIFS('GSTR-1 By Customer'!$Q:$Q, 'GSTR-1 By Customer'!$B:$B, C$1, 'GSTR-1 By Customer'!$AA:$AA, "N", 'GSTR-1 By Customer'!$D:$D, {"R","B2CS","B2CL"}))+'Raw Data Consolidated'!C$39-'Raw Data Consolidated'!C$44</f>
        <v>0</v>
      </c>
      <c r="D7" s="31">
        <f>SUM(SUMIFS('GSTR-1 By Customer'!$Q:$Q, 'GSTR-1 By Customer'!$B:$B, D$1, 'GSTR-1 By Customer'!$AA:$AA, "N", 'GSTR-1 By Customer'!$D:$D, {"R","B2CS","B2CL"}))+'Raw Data Consolidated'!D$39-'Raw Data Consolidated'!D$44</f>
        <v>0</v>
      </c>
      <c r="E7" s="31">
        <f>SUM(SUMIFS('GSTR-1 By Customer'!$Q:$Q, 'GSTR-1 By Customer'!$B:$B, E$1, 'GSTR-1 By Customer'!$AA:$AA, "N", 'GSTR-1 By Customer'!$D:$D, {"R","B2CS","B2CL"}))+'Raw Data Consolidated'!E$39-'Raw Data Consolidated'!E$44</f>
        <v>9000</v>
      </c>
      <c r="F7" s="31">
        <f>SUM(SUMIFS('GSTR-1 By Customer'!$Q:$Q, 'GSTR-1 By Customer'!$B:$B, F$1, 'GSTR-1 By Customer'!$AA:$AA, "N", 'GSTR-1 By Customer'!$D:$D, {"R","B2CS","B2CL"}))+'Raw Data Consolidated'!F$39-'Raw Data Consolidated'!F$44</f>
        <v>1980</v>
      </c>
      <c r="G7" s="31">
        <f>SUM(SUMIFS('GSTR-1 By Customer'!$Q:$Q, 'GSTR-1 By Customer'!$B:$B, G$1, 'GSTR-1 By Customer'!$AA:$AA, "N", 'GSTR-1 By Customer'!$D:$D, {"R","B2CS","B2CL"}))+'Raw Data Consolidated'!G$39-'Raw Data Consolidated'!G$44</f>
        <v>39240</v>
      </c>
      <c r="H7" s="31">
        <f>SUM(SUMIFS('GSTR-1 By Customer'!$Q:$Q, 'GSTR-1 By Customer'!$B:$B, H$1, 'GSTR-1 By Customer'!$AA:$AA, "N", 'GSTR-1 By Customer'!$D:$D, {"R","B2CS","B2CL"}))+'Raw Data Consolidated'!H$39-'Raw Data Consolidated'!H$44</f>
        <v>1800</v>
      </c>
      <c r="I7" s="31">
        <f>SUM(SUMIFS('GSTR-1 By Customer'!$Q:$Q, 'GSTR-1 By Customer'!$B:$B, I$1, 'GSTR-1 By Customer'!$AA:$AA, "N", 'GSTR-1 By Customer'!$D:$D, {"R","B2CS","B2CL"}))+'Raw Data Consolidated'!I$39-'Raw Data Consolidated'!I$44</f>
        <v>23400</v>
      </c>
      <c r="J7" s="31">
        <f>SUM(SUMIFS('GSTR-1 By Customer'!$Q:$Q, 'GSTR-1 By Customer'!$B:$B, J$1, 'GSTR-1 By Customer'!$AA:$AA, "N", 'GSTR-1 By Customer'!$D:$D, {"R","B2CS","B2CL"}))+'Raw Data Consolidated'!J$39-'Raw Data Consolidated'!J$44</f>
        <v>5850</v>
      </c>
      <c r="K7" s="31">
        <f>SUM(SUMIFS('GSTR-1 By Customer'!$Q:$Q, 'GSTR-1 By Customer'!$B:$B, K$1, 'GSTR-1 By Customer'!$AA:$AA, "N", 'GSTR-1 By Customer'!$D:$D, {"R","B2CS","B2CL"}))+'Raw Data Consolidated'!K$39-'Raw Data Consolidated'!K$44</f>
        <v>5400</v>
      </c>
      <c r="L7" s="31">
        <f>SUM(SUMIFS('GSTR-1 By Customer'!$Q:$Q, 'GSTR-1 By Customer'!$B:$B, L$1, 'GSTR-1 By Customer'!$AA:$AA, "N", 'GSTR-1 By Customer'!$D:$D, {"R","B2CS","B2CL"}))+'Raw Data Consolidated'!L$39-'Raw Data Consolidated'!L$44</f>
        <v>76454.28</v>
      </c>
      <c r="M7" s="31">
        <f>SUM(SUMIFS('GSTR-1 By Customer'!$Q:$Q, 'GSTR-1 By Customer'!$B:$B, M$1, 'GSTR-1 By Customer'!$AA:$AA, "N", 'GSTR-1 By Customer'!$D:$D, {"R","B2CS","B2CL"}))+'Raw Data Consolidated'!M$39-'Raw Data Consolidated'!M$44</f>
        <v>10800</v>
      </c>
      <c r="N7" s="3">
        <f>SUM(A7:M7)</f>
        <v>173924.28</v>
      </c>
    </row>
    <row r="8" spans="1:14" ht="17.149999999999999" customHeight="1" x14ac:dyDescent="0.35">
      <c r="A8" s="16" t="s">
        <v>34</v>
      </c>
      <c r="B8" s="31">
        <f>'Raw Data Consolidated'!B99</f>
        <v>0</v>
      </c>
      <c r="C8" s="31">
        <f>'Raw Data Consolidated'!C99</f>
        <v>0</v>
      </c>
      <c r="D8" s="31">
        <f>'Raw Data Consolidated'!D99</f>
        <v>0</v>
      </c>
      <c r="E8" s="31">
        <f>'Raw Data Consolidated'!E99</f>
        <v>9000</v>
      </c>
      <c r="F8" s="31">
        <f>'Raw Data Consolidated'!F99</f>
        <v>1980</v>
      </c>
      <c r="G8" s="31">
        <f>'Raw Data Consolidated'!G99</f>
        <v>32400</v>
      </c>
      <c r="H8" s="31">
        <f>'Raw Data Consolidated'!H99</f>
        <v>1800</v>
      </c>
      <c r="I8" s="31">
        <f>'Raw Data Consolidated'!I99</f>
        <v>23400</v>
      </c>
      <c r="J8" s="31">
        <f>'Raw Data Consolidated'!J99</f>
        <v>5850</v>
      </c>
      <c r="K8" s="31">
        <f>'Raw Data Consolidated'!K99</f>
        <v>5400</v>
      </c>
      <c r="L8" s="31">
        <f>'Raw Data Consolidated'!L99</f>
        <v>76454</v>
      </c>
      <c r="M8" s="31">
        <f>'Raw Data Consolidated'!M99</f>
        <v>10800</v>
      </c>
      <c r="N8" s="3">
        <f>SUM(A8:M8)</f>
        <v>167084</v>
      </c>
    </row>
    <row r="9" spans="1:14" x14ac:dyDescent="0.35">
      <c r="A9" s="18" t="s">
        <v>35</v>
      </c>
      <c r="B9" s="7">
        <f t="shared" ref="B9:M9" si="1">B7-B8</f>
        <v>0</v>
      </c>
      <c r="C9" s="7">
        <f t="shared" si="1"/>
        <v>0</v>
      </c>
      <c r="D9" s="7">
        <f t="shared" si="1"/>
        <v>0</v>
      </c>
      <c r="E9" s="7">
        <f t="shared" si="1"/>
        <v>0</v>
      </c>
      <c r="F9" s="7">
        <f t="shared" si="1"/>
        <v>0</v>
      </c>
      <c r="G9" s="7">
        <f t="shared" si="1"/>
        <v>6840</v>
      </c>
      <c r="H9" s="7">
        <f t="shared" si="1"/>
        <v>0</v>
      </c>
      <c r="I9" s="7">
        <f t="shared" si="1"/>
        <v>0</v>
      </c>
      <c r="J9" s="7">
        <f t="shared" si="1"/>
        <v>0</v>
      </c>
      <c r="K9" s="7">
        <f t="shared" si="1"/>
        <v>0</v>
      </c>
      <c r="L9" s="7">
        <f t="shared" si="1"/>
        <v>0.27999999999883585</v>
      </c>
      <c r="M9" s="7">
        <f t="shared" si="1"/>
        <v>0</v>
      </c>
      <c r="N9" s="24">
        <f>SUM(A9:M9)</f>
        <v>6840.2799999999988</v>
      </c>
    </row>
    <row r="10" spans="1:14" ht="8.15" customHeight="1" x14ac:dyDescent="0.35">
      <c r="A10" s="19"/>
      <c r="B10" s="93"/>
      <c r="C10" s="93"/>
      <c r="D10" s="93"/>
      <c r="E10" s="93"/>
      <c r="F10" s="93"/>
      <c r="G10" s="93"/>
      <c r="H10" s="93"/>
      <c r="I10" s="93"/>
      <c r="J10" s="93"/>
      <c r="K10" s="93"/>
      <c r="L10" s="93"/>
      <c r="M10" s="93"/>
      <c r="N10" s="20"/>
    </row>
    <row r="11" spans="1:14" ht="17.149999999999999" customHeight="1" x14ac:dyDescent="0.35">
      <c r="A11" s="16" t="s">
        <v>36</v>
      </c>
      <c r="B11" s="31">
        <f>SUM(SUMIFS('GSTR-1 By Customer'!$R:$R, 'GSTR-1 By Customer'!$B:$B, B$1, 'GSTR-1 By Customer'!$AA:$AA, "N", 'GSTR-1 By Customer'!$D:$D, {"R","B2CS","B2CL"}))+'Raw Data Consolidated'!B$40-'Raw Data Consolidated'!B$45</f>
        <v>0</v>
      </c>
      <c r="C11" s="31">
        <f>SUM(SUMIFS('GSTR-1 By Customer'!$R:$R, 'GSTR-1 By Customer'!$B:$B, C$1, 'GSTR-1 By Customer'!$AA:$AA, "N", 'GSTR-1 By Customer'!$D:$D, {"R","B2CS","B2CL"}))+'Raw Data Consolidated'!C$40-'Raw Data Consolidated'!C$45</f>
        <v>0</v>
      </c>
      <c r="D11" s="31">
        <f>SUM(SUMIFS('GSTR-1 By Customer'!$R:$R, 'GSTR-1 By Customer'!$B:$B, D$1, 'GSTR-1 By Customer'!$AA:$AA, "N", 'GSTR-1 By Customer'!$D:$D, {"R","B2CS","B2CL"}))+'Raw Data Consolidated'!D$40-'Raw Data Consolidated'!D$45</f>
        <v>0</v>
      </c>
      <c r="E11" s="31">
        <f>SUM(SUMIFS('GSTR-1 By Customer'!$R:$R, 'GSTR-1 By Customer'!$B:$B, E$1, 'GSTR-1 By Customer'!$AA:$AA, "N", 'GSTR-1 By Customer'!$D:$D, {"R","B2CS","B2CL"}))+'Raw Data Consolidated'!E$40-'Raw Data Consolidated'!E$45</f>
        <v>144896.94</v>
      </c>
      <c r="F11" s="31">
        <f>SUM(SUMIFS('GSTR-1 By Customer'!$R:$R, 'GSTR-1 By Customer'!$B:$B, F$1, 'GSTR-1 By Customer'!$AA:$AA, "N", 'GSTR-1 By Customer'!$D:$D, {"R","B2CS","B2CL"}))+'Raw Data Consolidated'!F$40-'Raw Data Consolidated'!F$45</f>
        <v>129639.23999999999</v>
      </c>
      <c r="G11" s="31">
        <f>SUM(SUMIFS('GSTR-1 By Customer'!$R:$R, 'GSTR-1 By Customer'!$B:$B, G$1, 'GSTR-1 By Customer'!$AA:$AA, "N", 'GSTR-1 By Customer'!$D:$D, {"R","B2CS","B2CL"}))+'Raw Data Consolidated'!G$40-'Raw Data Consolidated'!G$45</f>
        <v>56157.75</v>
      </c>
      <c r="H11" s="31">
        <f>SUM(SUMIFS('GSTR-1 By Customer'!$R:$R, 'GSTR-1 By Customer'!$B:$B, H$1, 'GSTR-1 By Customer'!$AA:$AA, "N", 'GSTR-1 By Customer'!$D:$D, {"R","B2CS","B2CL"}))+'Raw Data Consolidated'!H$40-'Raw Data Consolidated'!H$45</f>
        <v>93707.64</v>
      </c>
      <c r="I11" s="31">
        <f>SUM(SUMIFS('GSTR-1 By Customer'!$R:$R, 'GSTR-1 By Customer'!$B:$B, I$1, 'GSTR-1 By Customer'!$AA:$AA, "N", 'GSTR-1 By Customer'!$D:$D, {"R","B2CS","B2CL"}))+'Raw Data Consolidated'!I$40-'Raw Data Consolidated'!I$45</f>
        <v>259067.34</v>
      </c>
      <c r="J11" s="31">
        <f>SUM(SUMIFS('GSTR-1 By Customer'!$R:$R, 'GSTR-1 By Customer'!$B:$B, J$1, 'GSTR-1 By Customer'!$AA:$AA, "N", 'GSTR-1 By Customer'!$D:$D, {"R","B2CS","B2CL"}))+'Raw Data Consolidated'!J$40-'Raw Data Consolidated'!J$45</f>
        <v>115003.89</v>
      </c>
      <c r="K11" s="31">
        <f>SUM(SUMIFS('GSTR-1 By Customer'!$R:$R, 'GSTR-1 By Customer'!$B:$B, K$1, 'GSTR-1 By Customer'!$AA:$AA, "N", 'GSTR-1 By Customer'!$D:$D, {"R","B2CS","B2CL"}))+'Raw Data Consolidated'!K$40-'Raw Data Consolidated'!K$45</f>
        <v>148069.53</v>
      </c>
      <c r="L11" s="31">
        <f>SUM(SUMIFS('GSTR-1 By Customer'!$R:$R, 'GSTR-1 By Customer'!$B:$B, L$1, 'GSTR-1 By Customer'!$AA:$AA, "N", 'GSTR-1 By Customer'!$D:$D, {"R","B2CS","B2CL"}))+'Raw Data Consolidated'!L$40-'Raw Data Consolidated'!L$45</f>
        <v>113976</v>
      </c>
      <c r="M11" s="31">
        <f>SUM(SUMIFS('GSTR-1 By Customer'!$R:$R, 'GSTR-1 By Customer'!$B:$B, M$1, 'GSTR-1 By Customer'!$AA:$AA, "N", 'GSTR-1 By Customer'!$D:$D, {"R","B2CS","B2CL"}))+'Raw Data Consolidated'!M$40-'Raw Data Consolidated'!M$45</f>
        <v>113944.23</v>
      </c>
      <c r="N11" s="3">
        <f>SUM(A11:M11)</f>
        <v>1174462.56</v>
      </c>
    </row>
    <row r="12" spans="1:14" ht="17.149999999999999" customHeight="1" x14ac:dyDescent="0.35">
      <c r="A12" s="16" t="s">
        <v>37</v>
      </c>
      <c r="B12" s="31">
        <f>'Raw Data Consolidated'!B100</f>
        <v>0</v>
      </c>
      <c r="C12" s="31">
        <f>'Raw Data Consolidated'!C100</f>
        <v>0</v>
      </c>
      <c r="D12" s="31">
        <f>'Raw Data Consolidated'!D100</f>
        <v>0</v>
      </c>
      <c r="E12" s="31">
        <f>'Raw Data Consolidated'!E100</f>
        <v>94497</v>
      </c>
      <c r="F12" s="31">
        <f>'Raw Data Consolidated'!F100</f>
        <v>129639</v>
      </c>
      <c r="G12" s="31">
        <f>'Raw Data Consolidated'!G100</f>
        <v>69150</v>
      </c>
      <c r="H12" s="31">
        <f>'Raw Data Consolidated'!H100</f>
        <v>93708</v>
      </c>
      <c r="I12" s="31">
        <f>'Raw Data Consolidated'!I100</f>
        <v>259067</v>
      </c>
      <c r="J12" s="31">
        <f>'Raw Data Consolidated'!J100</f>
        <v>165404</v>
      </c>
      <c r="K12" s="31">
        <f>'Raw Data Consolidated'!K100</f>
        <v>148070</v>
      </c>
      <c r="L12" s="31">
        <f>'Raw Data Consolidated'!L100</f>
        <v>113976</v>
      </c>
      <c r="M12" s="31">
        <f>'Raw Data Consolidated'!M100</f>
        <v>114815</v>
      </c>
      <c r="N12" s="3">
        <f>SUM(A12:M12)</f>
        <v>1188326</v>
      </c>
    </row>
    <row r="13" spans="1:14" ht="17.149999999999999" customHeight="1" x14ac:dyDescent="0.35">
      <c r="A13" s="18" t="s">
        <v>38</v>
      </c>
      <c r="B13" s="7">
        <f t="shared" ref="B13:M13" si="2">B11-B12</f>
        <v>0</v>
      </c>
      <c r="C13" s="7">
        <f t="shared" si="2"/>
        <v>0</v>
      </c>
      <c r="D13" s="7">
        <f t="shared" si="2"/>
        <v>0</v>
      </c>
      <c r="E13" s="7">
        <f t="shared" si="2"/>
        <v>50399.94</v>
      </c>
      <c r="F13" s="7">
        <f t="shared" si="2"/>
        <v>0.23999999999068677</v>
      </c>
      <c r="G13" s="7">
        <f t="shared" si="2"/>
        <v>-12992.25</v>
      </c>
      <c r="H13" s="7">
        <f t="shared" si="2"/>
        <v>-0.36000000000058208</v>
      </c>
      <c r="I13" s="7">
        <f t="shared" si="2"/>
        <v>0.33999999999650754</v>
      </c>
      <c r="J13" s="7">
        <f t="shared" si="2"/>
        <v>-50400.11</v>
      </c>
      <c r="K13" s="7">
        <f t="shared" si="2"/>
        <v>-0.47000000000116415</v>
      </c>
      <c r="L13" s="7">
        <f t="shared" si="2"/>
        <v>0</v>
      </c>
      <c r="M13" s="7">
        <f t="shared" si="2"/>
        <v>-870.77000000000407</v>
      </c>
      <c r="N13" s="24">
        <f>SUM(A13:M13)</f>
        <v>-13863.440000000017</v>
      </c>
    </row>
    <row r="14" spans="1:14" ht="8.15" customHeight="1" x14ac:dyDescent="0.35">
      <c r="A14" s="19"/>
      <c r="B14" s="93"/>
      <c r="C14" s="93"/>
      <c r="D14" s="93"/>
      <c r="E14" s="93"/>
      <c r="F14" s="93"/>
      <c r="G14" s="93"/>
      <c r="H14" s="93"/>
      <c r="I14" s="93"/>
      <c r="J14" s="93"/>
      <c r="K14" s="93"/>
      <c r="L14" s="93"/>
      <c r="M14" s="93"/>
      <c r="N14" s="20"/>
    </row>
    <row r="15" spans="1:14" ht="17.149999999999999" customHeight="1" x14ac:dyDescent="0.35">
      <c r="A15" s="16" t="s">
        <v>39</v>
      </c>
      <c r="B15" s="31">
        <f>SUM(SUMIFS('GSTR-1 By Customer'!$S:$S, 'GSTR-1 By Customer'!$B:$B, B$1, 'GSTR-1 By Customer'!$AA:$AA, "N", 'GSTR-1 By Customer'!$D:$D, {"R","B2CS","B2CL"}))+'Raw Data Consolidated'!B$41-'Raw Data Consolidated'!B$46</f>
        <v>0</v>
      </c>
      <c r="C15" s="31">
        <f>SUM(SUMIFS('GSTR-1 By Customer'!$S:$S, 'GSTR-1 By Customer'!$B:$B, C$1, 'GSTR-1 By Customer'!$AA:$AA, "N", 'GSTR-1 By Customer'!$D:$D, {"R","B2CS","B2CL"}))+'Raw Data Consolidated'!C$41-'Raw Data Consolidated'!C$46</f>
        <v>0</v>
      </c>
      <c r="D15" s="31">
        <f>SUM(SUMIFS('GSTR-1 By Customer'!$S:$S, 'GSTR-1 By Customer'!$B:$B, D$1, 'GSTR-1 By Customer'!$AA:$AA, "N", 'GSTR-1 By Customer'!$D:$D, {"R","B2CS","B2CL"}))+'Raw Data Consolidated'!D$41-'Raw Data Consolidated'!D$46</f>
        <v>0</v>
      </c>
      <c r="E15" s="31">
        <f>SUM(SUMIFS('GSTR-1 By Customer'!$S:$S, 'GSTR-1 By Customer'!$B:$B, E$1, 'GSTR-1 By Customer'!$AA:$AA, "N", 'GSTR-1 By Customer'!$D:$D, {"R","B2CS","B2CL"}))+'Raw Data Consolidated'!E$41-'Raw Data Consolidated'!E$46</f>
        <v>144896.94</v>
      </c>
      <c r="F15" s="31">
        <f>SUM(SUMIFS('GSTR-1 By Customer'!$S:$S, 'GSTR-1 By Customer'!$B:$B, F$1, 'GSTR-1 By Customer'!$AA:$AA, "N", 'GSTR-1 By Customer'!$D:$D, {"R","B2CS","B2CL"}))+'Raw Data Consolidated'!F$41-'Raw Data Consolidated'!F$46</f>
        <v>129639.23999999999</v>
      </c>
      <c r="G15" s="31">
        <f>SUM(SUMIFS('GSTR-1 By Customer'!$S:$S, 'GSTR-1 By Customer'!$B:$B, G$1, 'GSTR-1 By Customer'!$AA:$AA, "N", 'GSTR-1 By Customer'!$D:$D, {"R","B2CS","B2CL"}))+'Raw Data Consolidated'!G$41-'Raw Data Consolidated'!G$46</f>
        <v>56157.75</v>
      </c>
      <c r="H15" s="31">
        <f>SUM(SUMIFS('GSTR-1 By Customer'!$S:$S, 'GSTR-1 By Customer'!$B:$B, H$1, 'GSTR-1 By Customer'!$AA:$AA, "N", 'GSTR-1 By Customer'!$D:$D, {"R","B2CS","B2CL"}))+'Raw Data Consolidated'!H$41-'Raw Data Consolidated'!H$46</f>
        <v>93707.64</v>
      </c>
      <c r="I15" s="31">
        <f>SUM(SUMIFS('GSTR-1 By Customer'!$S:$S, 'GSTR-1 By Customer'!$B:$B, I$1, 'GSTR-1 By Customer'!$AA:$AA, "N", 'GSTR-1 By Customer'!$D:$D, {"R","B2CS","B2CL"}))+'Raw Data Consolidated'!I$41-'Raw Data Consolidated'!I$46</f>
        <v>259067.34</v>
      </c>
      <c r="J15" s="31">
        <f>SUM(SUMIFS('GSTR-1 By Customer'!$S:$S, 'GSTR-1 By Customer'!$B:$B, J$1, 'GSTR-1 By Customer'!$AA:$AA, "N", 'GSTR-1 By Customer'!$D:$D, {"R","B2CS","B2CL"}))+'Raw Data Consolidated'!J$41-'Raw Data Consolidated'!J$46</f>
        <v>115003.89</v>
      </c>
      <c r="K15" s="31">
        <f>SUM(SUMIFS('GSTR-1 By Customer'!$S:$S, 'GSTR-1 By Customer'!$B:$B, K$1, 'GSTR-1 By Customer'!$AA:$AA, "N", 'GSTR-1 By Customer'!$D:$D, {"R","B2CS","B2CL"}))+'Raw Data Consolidated'!K$41-'Raw Data Consolidated'!K$46</f>
        <v>148069.53</v>
      </c>
      <c r="L15" s="31">
        <f>SUM(SUMIFS('GSTR-1 By Customer'!$S:$S, 'GSTR-1 By Customer'!$B:$B, L$1, 'GSTR-1 By Customer'!$AA:$AA, "N", 'GSTR-1 By Customer'!$D:$D, {"R","B2CS","B2CL"}))+'Raw Data Consolidated'!L$41-'Raw Data Consolidated'!L$46</f>
        <v>113976</v>
      </c>
      <c r="M15" s="31">
        <f>SUM(SUMIFS('GSTR-1 By Customer'!$S:$S, 'GSTR-1 By Customer'!$B:$B, M$1, 'GSTR-1 By Customer'!$AA:$AA, "N", 'GSTR-1 By Customer'!$D:$D, {"R","B2CS","B2CL"}))+'Raw Data Consolidated'!M$41-'Raw Data Consolidated'!M$46</f>
        <v>113944.23</v>
      </c>
      <c r="N15" s="3">
        <f>SUM(A15:M15)</f>
        <v>1174462.56</v>
      </c>
    </row>
    <row r="16" spans="1:14" ht="17.149999999999999" customHeight="1" x14ac:dyDescent="0.35">
      <c r="A16" s="16" t="s">
        <v>40</v>
      </c>
      <c r="B16" s="31">
        <f>'Raw Data Consolidated'!B101</f>
        <v>0</v>
      </c>
      <c r="C16" s="31">
        <f>'Raw Data Consolidated'!C101</f>
        <v>0</v>
      </c>
      <c r="D16" s="31">
        <f>'Raw Data Consolidated'!D101</f>
        <v>0</v>
      </c>
      <c r="E16" s="31">
        <f>'Raw Data Consolidated'!E101</f>
        <v>94497</v>
      </c>
      <c r="F16" s="31">
        <f>'Raw Data Consolidated'!F101</f>
        <v>129639</v>
      </c>
      <c r="G16" s="31">
        <f>'Raw Data Consolidated'!G101</f>
        <v>69150</v>
      </c>
      <c r="H16" s="31">
        <f>'Raw Data Consolidated'!H101</f>
        <v>93708</v>
      </c>
      <c r="I16" s="31">
        <f>'Raw Data Consolidated'!I101</f>
        <v>259067</v>
      </c>
      <c r="J16" s="31">
        <f>'Raw Data Consolidated'!J101</f>
        <v>165404</v>
      </c>
      <c r="K16" s="31">
        <f>'Raw Data Consolidated'!K101</f>
        <v>148070</v>
      </c>
      <c r="L16" s="31">
        <f>'Raw Data Consolidated'!L101</f>
        <v>113976</v>
      </c>
      <c r="M16" s="31">
        <f>'Raw Data Consolidated'!M101</f>
        <v>114815</v>
      </c>
      <c r="N16" s="3">
        <f>SUM(A16:M16)</f>
        <v>1188326</v>
      </c>
    </row>
    <row r="17" spans="1:14" ht="17.149999999999999" customHeight="1" x14ac:dyDescent="0.35">
      <c r="A17" s="18" t="s">
        <v>41</v>
      </c>
      <c r="B17" s="7">
        <f t="shared" ref="B17:M17" si="3">B15-B16</f>
        <v>0</v>
      </c>
      <c r="C17" s="7">
        <f t="shared" si="3"/>
        <v>0</v>
      </c>
      <c r="D17" s="7">
        <f t="shared" si="3"/>
        <v>0</v>
      </c>
      <c r="E17" s="7">
        <f t="shared" si="3"/>
        <v>50399.94</v>
      </c>
      <c r="F17" s="7">
        <f t="shared" si="3"/>
        <v>0.23999999999068677</v>
      </c>
      <c r="G17" s="7">
        <f t="shared" si="3"/>
        <v>-12992.25</v>
      </c>
      <c r="H17" s="7">
        <f t="shared" si="3"/>
        <v>-0.36000000000058208</v>
      </c>
      <c r="I17" s="7">
        <f t="shared" si="3"/>
        <v>0.33999999999650754</v>
      </c>
      <c r="J17" s="7">
        <f t="shared" si="3"/>
        <v>-50400.11</v>
      </c>
      <c r="K17" s="7">
        <f t="shared" si="3"/>
        <v>-0.47000000000116415</v>
      </c>
      <c r="L17" s="7">
        <f t="shared" si="3"/>
        <v>0</v>
      </c>
      <c r="M17" s="7">
        <f t="shared" si="3"/>
        <v>-870.77000000000407</v>
      </c>
      <c r="N17" s="24">
        <f>SUM(A17:M17)</f>
        <v>-13863.440000000017</v>
      </c>
    </row>
    <row r="18" spans="1:14" ht="8.15" customHeight="1" x14ac:dyDescent="0.35">
      <c r="A18" s="19"/>
      <c r="B18" s="93"/>
      <c r="C18" s="93"/>
      <c r="D18" s="93"/>
      <c r="E18" s="93"/>
      <c r="F18" s="93"/>
      <c r="G18" s="93"/>
      <c r="H18" s="93"/>
      <c r="I18" s="93"/>
      <c r="J18" s="93"/>
      <c r="K18" s="93"/>
      <c r="L18" s="93"/>
      <c r="M18" s="93"/>
      <c r="N18" s="20"/>
    </row>
    <row r="19" spans="1:14" ht="17.149999999999999" customHeight="1" x14ac:dyDescent="0.35">
      <c r="A19" s="16" t="s">
        <v>42</v>
      </c>
      <c r="B19" s="31">
        <f>SUM(SUMIFS('GSTR-1 By Customer'!$T:$T, 'GSTR-1 By Customer'!$B:$B, B$1, 'GSTR-1 By Customer'!$AA:$AA, "N", 'GSTR-1 By Customer'!$D:$D, {"R","B2CS","B2CL"}))+'Raw Data Consolidated'!B$42-'Raw Data Consolidated'!B$47</f>
        <v>0</v>
      </c>
      <c r="C19" s="31">
        <f>SUM(SUMIFS('GSTR-1 By Customer'!$T:$T, 'GSTR-1 By Customer'!$B:$B, C$1, 'GSTR-1 By Customer'!$AA:$AA, "N", 'GSTR-1 By Customer'!$D:$D, {"R","B2CS","B2CL"}))+'Raw Data Consolidated'!C$42-'Raw Data Consolidated'!C$47</f>
        <v>0</v>
      </c>
      <c r="D19" s="31">
        <f>SUM(SUMIFS('GSTR-1 By Customer'!$T:$T, 'GSTR-1 By Customer'!$B:$B, D$1, 'GSTR-1 By Customer'!$AA:$AA, "N", 'GSTR-1 By Customer'!$D:$D, {"R","B2CS","B2CL"}))+'Raw Data Consolidated'!D$42-'Raw Data Consolidated'!D$47</f>
        <v>0</v>
      </c>
      <c r="E19" s="31">
        <f>SUM(SUMIFS('GSTR-1 By Customer'!$T:$T, 'GSTR-1 By Customer'!$B:$B, E$1, 'GSTR-1 By Customer'!$AA:$AA, "N", 'GSTR-1 By Customer'!$D:$D, {"R","B2CS","B2CL"}))+'Raw Data Consolidated'!E$42-'Raw Data Consolidated'!E$47</f>
        <v>0</v>
      </c>
      <c r="F19" s="31">
        <f>SUM(SUMIFS('GSTR-1 By Customer'!$T:$T, 'GSTR-1 By Customer'!$B:$B, F$1, 'GSTR-1 By Customer'!$AA:$AA, "N", 'GSTR-1 By Customer'!$D:$D, {"R","B2CS","B2CL"}))+'Raw Data Consolidated'!F$42-'Raw Data Consolidated'!F$47</f>
        <v>0</v>
      </c>
      <c r="G19" s="31">
        <f>SUM(SUMIFS('GSTR-1 By Customer'!$T:$T, 'GSTR-1 By Customer'!$B:$B, G$1, 'GSTR-1 By Customer'!$AA:$AA, "N", 'GSTR-1 By Customer'!$D:$D, {"R","B2CS","B2CL"}))+'Raw Data Consolidated'!G$42-'Raw Data Consolidated'!G$47</f>
        <v>0</v>
      </c>
      <c r="H19" s="31">
        <f>SUM(SUMIFS('GSTR-1 By Customer'!$T:$T, 'GSTR-1 By Customer'!$B:$B, H$1, 'GSTR-1 By Customer'!$AA:$AA, "N", 'GSTR-1 By Customer'!$D:$D, {"R","B2CS","B2CL"}))+'Raw Data Consolidated'!H$42-'Raw Data Consolidated'!H$47</f>
        <v>0</v>
      </c>
      <c r="I19" s="31">
        <f>SUM(SUMIFS('GSTR-1 By Customer'!$T:$T, 'GSTR-1 By Customer'!$B:$B, I$1, 'GSTR-1 By Customer'!$AA:$AA, "N", 'GSTR-1 By Customer'!$D:$D, {"R","B2CS","B2CL"}))+'Raw Data Consolidated'!I$42-'Raw Data Consolidated'!I$47</f>
        <v>0</v>
      </c>
      <c r="J19" s="31">
        <f>SUM(SUMIFS('GSTR-1 By Customer'!$T:$T, 'GSTR-1 By Customer'!$B:$B, J$1, 'GSTR-1 By Customer'!$AA:$AA, "N", 'GSTR-1 By Customer'!$D:$D, {"R","B2CS","B2CL"}))+'Raw Data Consolidated'!J$42-'Raw Data Consolidated'!J$47</f>
        <v>0</v>
      </c>
      <c r="K19" s="31">
        <f>SUM(SUMIFS('GSTR-1 By Customer'!$T:$T, 'GSTR-1 By Customer'!$B:$B, K$1, 'GSTR-1 By Customer'!$AA:$AA, "N", 'GSTR-1 By Customer'!$D:$D, {"R","B2CS","B2CL"}))+'Raw Data Consolidated'!K$42-'Raw Data Consolidated'!K$47</f>
        <v>0</v>
      </c>
      <c r="L19" s="31">
        <f>SUM(SUMIFS('GSTR-1 By Customer'!$T:$T, 'GSTR-1 By Customer'!$B:$B, L$1, 'GSTR-1 By Customer'!$AA:$AA, "N", 'GSTR-1 By Customer'!$D:$D, {"R","B2CS","B2CL"}))+'Raw Data Consolidated'!L$42-'Raw Data Consolidated'!L$47</f>
        <v>0</v>
      </c>
      <c r="M19" s="31">
        <f>SUM(SUMIFS('GSTR-1 By Customer'!$T:$T, 'GSTR-1 By Customer'!$B:$B, M$1, 'GSTR-1 By Customer'!$AA:$AA, "N", 'GSTR-1 By Customer'!$D:$D, {"R","B2CS","B2CL"}))+'Raw Data Consolidated'!M$42-'Raw Data Consolidated'!M$47</f>
        <v>0</v>
      </c>
      <c r="N19" s="3">
        <f>SUM(A19:M19)</f>
        <v>0</v>
      </c>
    </row>
    <row r="20" spans="1:14" ht="17.149999999999999" customHeight="1" x14ac:dyDescent="0.35">
      <c r="A20" s="16" t="s">
        <v>43</v>
      </c>
      <c r="B20" s="31">
        <f>'Raw Data Consolidated'!B102</f>
        <v>0</v>
      </c>
      <c r="C20" s="31">
        <f>'Raw Data Consolidated'!C102</f>
        <v>0</v>
      </c>
      <c r="D20" s="31">
        <f>'Raw Data Consolidated'!D102</f>
        <v>0</v>
      </c>
      <c r="E20" s="31">
        <f>'Raw Data Consolidated'!E102</f>
        <v>0</v>
      </c>
      <c r="F20" s="31">
        <f>'Raw Data Consolidated'!F102</f>
        <v>0</v>
      </c>
      <c r="G20" s="31">
        <f>'Raw Data Consolidated'!G102</f>
        <v>0</v>
      </c>
      <c r="H20" s="31">
        <f>'Raw Data Consolidated'!H102</f>
        <v>0</v>
      </c>
      <c r="I20" s="31">
        <f>'Raw Data Consolidated'!I102</f>
        <v>0</v>
      </c>
      <c r="J20" s="31">
        <f>'Raw Data Consolidated'!J102</f>
        <v>0</v>
      </c>
      <c r="K20" s="31">
        <f>'Raw Data Consolidated'!K102</f>
        <v>0</v>
      </c>
      <c r="L20" s="31">
        <f>'Raw Data Consolidated'!L102</f>
        <v>0</v>
      </c>
      <c r="M20" s="31">
        <f>'Raw Data Consolidated'!M102</f>
        <v>0</v>
      </c>
      <c r="N20" s="3">
        <f>SUM(A20:M20)</f>
        <v>0</v>
      </c>
    </row>
    <row r="21" spans="1:14" ht="17.149999999999999" customHeight="1" thickBot="1" x14ac:dyDescent="0.4">
      <c r="A21" s="21" t="s">
        <v>44</v>
      </c>
      <c r="B21" s="22">
        <f t="shared" ref="B21:M21" si="4">B19-B20</f>
        <v>0</v>
      </c>
      <c r="C21" s="22">
        <f t="shared" si="4"/>
        <v>0</v>
      </c>
      <c r="D21" s="22">
        <f t="shared" si="4"/>
        <v>0</v>
      </c>
      <c r="E21" s="22">
        <f t="shared" si="4"/>
        <v>0</v>
      </c>
      <c r="F21" s="22">
        <f t="shared" si="4"/>
        <v>0</v>
      </c>
      <c r="G21" s="22">
        <f t="shared" si="4"/>
        <v>0</v>
      </c>
      <c r="H21" s="22">
        <f t="shared" si="4"/>
        <v>0</v>
      </c>
      <c r="I21" s="22">
        <f t="shared" si="4"/>
        <v>0</v>
      </c>
      <c r="J21" s="22">
        <f t="shared" si="4"/>
        <v>0</v>
      </c>
      <c r="K21" s="22">
        <f t="shared" si="4"/>
        <v>0</v>
      </c>
      <c r="L21" s="22">
        <f t="shared" si="4"/>
        <v>0</v>
      </c>
      <c r="M21" s="22">
        <f t="shared" si="4"/>
        <v>0</v>
      </c>
      <c r="N21" s="25">
        <f>SUM(A21:M21)</f>
        <v>0</v>
      </c>
    </row>
    <row r="22" spans="1:14" ht="15.75" customHeight="1" thickBot="1" x14ac:dyDescent="0.4"/>
    <row r="23" spans="1:14" ht="15.75" customHeight="1" thickBot="1" x14ac:dyDescent="0.4">
      <c r="A23" s="26" t="s">
        <v>45</v>
      </c>
      <c r="B23" s="27"/>
      <c r="C23" s="27"/>
      <c r="D23" s="27"/>
      <c r="E23" s="27"/>
      <c r="F23" s="27"/>
      <c r="G23" s="27"/>
      <c r="H23" s="27"/>
      <c r="I23" s="27"/>
      <c r="J23" s="27"/>
      <c r="K23" s="27"/>
      <c r="L23" s="27"/>
      <c r="M23" s="27"/>
      <c r="N23" s="23"/>
    </row>
    <row r="24" spans="1:14" ht="17.149999999999999" customHeight="1" x14ac:dyDescent="0.35">
      <c r="A24" s="16" t="s">
        <v>30</v>
      </c>
      <c r="B24" s="31">
        <f>'Raw Data Consolidated'!B12 + 'Raw Data Consolidated'!B17 + 'Raw Data Consolidated'!B20 +'Raw Data Consolidated'!B30 + 'Raw Data Consolidated'!B35 + 'Raw Data Consolidated'!B38-'Raw Data Consolidated'!B43</f>
        <v>0</v>
      </c>
      <c r="C24" s="31">
        <f>'Raw Data Consolidated'!C12 + 'Raw Data Consolidated'!C17 + 'Raw Data Consolidated'!C20 +'Raw Data Consolidated'!C30 + 'Raw Data Consolidated'!C35 + 'Raw Data Consolidated'!C38-'Raw Data Consolidated'!C43</f>
        <v>0</v>
      </c>
      <c r="D24" s="31">
        <f>'Raw Data Consolidated'!D12 + 'Raw Data Consolidated'!D17 + 'Raw Data Consolidated'!D20 +'Raw Data Consolidated'!D30 + 'Raw Data Consolidated'!D35 + 'Raw Data Consolidated'!D38-'Raw Data Consolidated'!D43</f>
        <v>0</v>
      </c>
      <c r="E24" s="31">
        <f>'Raw Data Consolidated'!E12 + 'Raw Data Consolidated'!E17 + 'Raw Data Consolidated'!E20 +'Raw Data Consolidated'!E30 + 'Raw Data Consolidated'!E35 + 'Raw Data Consolidated'!E38-'Raw Data Consolidated'!E43</f>
        <v>1659966</v>
      </c>
      <c r="F24" s="31">
        <f>'Raw Data Consolidated'!F12 + 'Raw Data Consolidated'!F17 + 'Raw Data Consolidated'!F20 +'Raw Data Consolidated'!F30 + 'Raw Data Consolidated'!F35 + 'Raw Data Consolidated'!F38-'Raw Data Consolidated'!F43</f>
        <v>1451436</v>
      </c>
      <c r="G24" s="31">
        <f>'Raw Data Consolidated'!G12 + 'Raw Data Consolidated'!G17 + 'Raw Data Consolidated'!G20 +'Raw Data Consolidated'!G30 + 'Raw Data Consolidated'!G35 + 'Raw Data Consolidated'!G38-'Raw Data Consolidated'!G43</f>
        <v>841975</v>
      </c>
      <c r="H24" s="31">
        <f>'Raw Data Consolidated'!H12 + 'Raw Data Consolidated'!H17 + 'Raw Data Consolidated'!H20 +'Raw Data Consolidated'!H30 + 'Raw Data Consolidated'!H35 + 'Raw Data Consolidated'!H38-'Raw Data Consolidated'!H43</f>
        <v>1051196</v>
      </c>
      <c r="I24" s="31">
        <f>'Raw Data Consolidated'!I12 + 'Raw Data Consolidated'!I17 + 'Raw Data Consolidated'!I20 +'Raw Data Consolidated'!I30 + 'Raw Data Consolidated'!I35 + 'Raw Data Consolidated'!I38-'Raw Data Consolidated'!I43</f>
        <v>3008526</v>
      </c>
      <c r="J24" s="31">
        <f>'Raw Data Consolidated'!J12 + 'Raw Data Consolidated'!J17 + 'Raw Data Consolidated'!J20 +'Raw Data Consolidated'!J30 + 'Raw Data Consolidated'!J35 + 'Raw Data Consolidated'!J38-'Raw Data Consolidated'!J43</f>
        <v>1310321</v>
      </c>
      <c r="K24" s="31">
        <f>'Raw Data Consolidated'!K12 + 'Raw Data Consolidated'!K17 + 'Raw Data Consolidated'!K20 +'Raw Data Consolidated'!K30 + 'Raw Data Consolidated'!K35 + 'Raw Data Consolidated'!K38-'Raw Data Consolidated'!K43</f>
        <v>1675217</v>
      </c>
      <c r="L24" s="31">
        <f>'Raw Data Consolidated'!L12 + 'Raw Data Consolidated'!L17 + 'Raw Data Consolidated'!L20 +'Raw Data Consolidated'!L30 + 'Raw Data Consolidated'!L35 + 'Raw Data Consolidated'!L38-'Raw Data Consolidated'!L43</f>
        <v>1691146</v>
      </c>
      <c r="M24" s="31">
        <f>'Raw Data Consolidated'!M12 + 'Raw Data Consolidated'!M17 + 'Raw Data Consolidated'!M20 +'Raw Data Consolidated'!M30 + 'Raw Data Consolidated'!M35 + 'Raw Data Consolidated'!M38-'Raw Data Consolidated'!M43</f>
        <v>1335727</v>
      </c>
      <c r="N24" s="3">
        <f>SUM(A24:M24)</f>
        <v>14025510</v>
      </c>
    </row>
    <row r="25" spans="1:14" ht="17.149999999999999" customHeight="1" x14ac:dyDescent="0.35">
      <c r="A25" s="16" t="s">
        <v>31</v>
      </c>
      <c r="B25" s="31">
        <f>'Raw Data Consolidated'!B98</f>
        <v>0</v>
      </c>
      <c r="C25" s="31">
        <f>'Raw Data Consolidated'!C98</f>
        <v>0</v>
      </c>
      <c r="D25" s="31">
        <f>'Raw Data Consolidated'!D98</f>
        <v>0</v>
      </c>
      <c r="E25" s="31">
        <f>'Raw Data Consolidated'!E98</f>
        <v>1099966</v>
      </c>
      <c r="F25" s="31">
        <f>'Raw Data Consolidated'!F98</f>
        <v>1451436</v>
      </c>
      <c r="G25" s="31">
        <f>'Raw Data Consolidated'!G98</f>
        <v>948331</v>
      </c>
      <c r="H25" s="31">
        <f>'Raw Data Consolidated'!H98</f>
        <v>1051196</v>
      </c>
      <c r="I25" s="31">
        <f>'Raw Data Consolidated'!I98</f>
        <v>3008526</v>
      </c>
      <c r="J25" s="31">
        <f>'Raw Data Consolidated'!J98</f>
        <v>1870321</v>
      </c>
      <c r="K25" s="31">
        <f>'Raw Data Consolidated'!K98</f>
        <v>1675217</v>
      </c>
      <c r="L25" s="31">
        <f>'Raw Data Consolidated'!L98</f>
        <v>1691146</v>
      </c>
      <c r="M25" s="31">
        <f>'Raw Data Consolidated'!M98</f>
        <v>1335727</v>
      </c>
      <c r="N25" s="3">
        <f>SUM(A25:M25)</f>
        <v>14131866</v>
      </c>
    </row>
    <row r="26" spans="1:14" ht="17.149999999999999" customHeight="1" x14ac:dyDescent="0.35">
      <c r="A26" s="18" t="s">
        <v>32</v>
      </c>
      <c r="B26" s="7">
        <f t="shared" ref="B26:M26" si="5">B24-B25</f>
        <v>0</v>
      </c>
      <c r="C26" s="7">
        <f t="shared" si="5"/>
        <v>0</v>
      </c>
      <c r="D26" s="7">
        <f t="shared" si="5"/>
        <v>0</v>
      </c>
      <c r="E26" s="7">
        <f t="shared" si="5"/>
        <v>560000</v>
      </c>
      <c r="F26" s="7">
        <f t="shared" si="5"/>
        <v>0</v>
      </c>
      <c r="G26" s="7">
        <f t="shared" si="5"/>
        <v>-106356</v>
      </c>
      <c r="H26" s="7">
        <f t="shared" si="5"/>
        <v>0</v>
      </c>
      <c r="I26" s="7">
        <f t="shared" si="5"/>
        <v>0</v>
      </c>
      <c r="J26" s="7">
        <f t="shared" si="5"/>
        <v>-560000</v>
      </c>
      <c r="K26" s="7">
        <f t="shared" si="5"/>
        <v>0</v>
      </c>
      <c r="L26" s="7">
        <f t="shared" si="5"/>
        <v>0</v>
      </c>
      <c r="M26" s="7">
        <f t="shared" si="5"/>
        <v>0</v>
      </c>
      <c r="N26" s="24">
        <f>SUM(A26:M26)</f>
        <v>-106356</v>
      </c>
    </row>
    <row r="27" spans="1:14" ht="8.15" customHeight="1" x14ac:dyDescent="0.35">
      <c r="A27" s="19"/>
      <c r="B27" s="93"/>
      <c r="C27" s="93"/>
      <c r="D27" s="93"/>
      <c r="E27" s="93"/>
      <c r="F27" s="93"/>
      <c r="G27" s="93"/>
      <c r="H27" s="93"/>
      <c r="I27" s="93"/>
      <c r="J27" s="93"/>
      <c r="K27" s="93"/>
      <c r="L27" s="93"/>
      <c r="M27" s="93"/>
      <c r="N27" s="20"/>
    </row>
    <row r="28" spans="1:14" ht="17.149999999999999" customHeight="1" x14ac:dyDescent="0.35">
      <c r="A28" s="16" t="s">
        <v>33</v>
      </c>
      <c r="B28" s="31">
        <f>'Raw Data Consolidated'!B13 + 'Raw Data Consolidated'!B18 + 'Raw Data Consolidated'!B21 + 'Raw Data Consolidated'!B31 + 'Raw Data Consolidated'!B36 +'Raw Data Consolidated'!B39-'Raw Data Consolidated'!B44</f>
        <v>0</v>
      </c>
      <c r="C28" s="31">
        <f>'Raw Data Consolidated'!C13 + 'Raw Data Consolidated'!C18 + 'Raw Data Consolidated'!C21 + 'Raw Data Consolidated'!C31 + 'Raw Data Consolidated'!C36 +'Raw Data Consolidated'!C39-'Raw Data Consolidated'!C44</f>
        <v>0</v>
      </c>
      <c r="D28" s="31">
        <f>'Raw Data Consolidated'!D13 + 'Raw Data Consolidated'!D18 + 'Raw Data Consolidated'!D21 + 'Raw Data Consolidated'!D31 + 'Raw Data Consolidated'!D36 +'Raw Data Consolidated'!D39-'Raw Data Consolidated'!D44</f>
        <v>0</v>
      </c>
      <c r="E28" s="31">
        <f>'Raw Data Consolidated'!E13 + 'Raw Data Consolidated'!E18 + 'Raw Data Consolidated'!E21 + 'Raw Data Consolidated'!E31 + 'Raw Data Consolidated'!E36 +'Raw Data Consolidated'!E39-'Raw Data Consolidated'!E44</f>
        <v>9000</v>
      </c>
      <c r="F28" s="31">
        <f>'Raw Data Consolidated'!F13 + 'Raw Data Consolidated'!F18 + 'Raw Data Consolidated'!F21 + 'Raw Data Consolidated'!F31 + 'Raw Data Consolidated'!F36 +'Raw Data Consolidated'!F39-'Raw Data Consolidated'!F44</f>
        <v>1980</v>
      </c>
      <c r="G28" s="31">
        <f>'Raw Data Consolidated'!G13 + 'Raw Data Consolidated'!G18 + 'Raw Data Consolidated'!G21 + 'Raw Data Consolidated'!G31 + 'Raw Data Consolidated'!G36 +'Raw Data Consolidated'!G39-'Raw Data Consolidated'!G44</f>
        <v>39240</v>
      </c>
      <c r="H28" s="31">
        <f>'Raw Data Consolidated'!H13 + 'Raw Data Consolidated'!H18 + 'Raw Data Consolidated'!H21 + 'Raw Data Consolidated'!H31 + 'Raw Data Consolidated'!H36 +'Raw Data Consolidated'!H39-'Raw Data Consolidated'!H44</f>
        <v>1800</v>
      </c>
      <c r="I28" s="31">
        <f>'Raw Data Consolidated'!I13 + 'Raw Data Consolidated'!I18 + 'Raw Data Consolidated'!I21 + 'Raw Data Consolidated'!I31 + 'Raw Data Consolidated'!I36 +'Raw Data Consolidated'!I39-'Raw Data Consolidated'!I44</f>
        <v>23400</v>
      </c>
      <c r="J28" s="31">
        <f>'Raw Data Consolidated'!J13 + 'Raw Data Consolidated'!J18 + 'Raw Data Consolidated'!J21 + 'Raw Data Consolidated'!J31 + 'Raw Data Consolidated'!J36 +'Raw Data Consolidated'!J39-'Raw Data Consolidated'!J44</f>
        <v>5850</v>
      </c>
      <c r="K28" s="31">
        <f>'Raw Data Consolidated'!K13 + 'Raw Data Consolidated'!K18 + 'Raw Data Consolidated'!K21 + 'Raw Data Consolidated'!K31 + 'Raw Data Consolidated'!K36 +'Raw Data Consolidated'!K39-'Raw Data Consolidated'!K44</f>
        <v>5400</v>
      </c>
      <c r="L28" s="31">
        <f>'Raw Data Consolidated'!L13 + 'Raw Data Consolidated'!L18 + 'Raw Data Consolidated'!L21 + 'Raw Data Consolidated'!L31 + 'Raw Data Consolidated'!L36 +'Raw Data Consolidated'!L39-'Raw Data Consolidated'!L44</f>
        <v>76454.28</v>
      </c>
      <c r="M28" s="31">
        <f>'Raw Data Consolidated'!M13 + 'Raw Data Consolidated'!M18 + 'Raw Data Consolidated'!M21 + 'Raw Data Consolidated'!M31 + 'Raw Data Consolidated'!M36 +'Raw Data Consolidated'!M39-'Raw Data Consolidated'!M44</f>
        <v>10800</v>
      </c>
      <c r="N28" s="3">
        <f>SUM(B28:M28)</f>
        <v>173924.28</v>
      </c>
    </row>
    <row r="29" spans="1:14" ht="17.149999999999999" customHeight="1" x14ac:dyDescent="0.35">
      <c r="A29" s="16" t="s">
        <v>34</v>
      </c>
      <c r="B29" s="31">
        <f>'Raw Data Consolidated'!B99</f>
        <v>0</v>
      </c>
      <c r="C29" s="31">
        <f>'Raw Data Consolidated'!C99</f>
        <v>0</v>
      </c>
      <c r="D29" s="31">
        <f>'Raw Data Consolidated'!D99</f>
        <v>0</v>
      </c>
      <c r="E29" s="31">
        <f>'Raw Data Consolidated'!E99</f>
        <v>9000</v>
      </c>
      <c r="F29" s="31">
        <f>'Raw Data Consolidated'!F99</f>
        <v>1980</v>
      </c>
      <c r="G29" s="31">
        <f>'Raw Data Consolidated'!G99</f>
        <v>32400</v>
      </c>
      <c r="H29" s="31">
        <f>'Raw Data Consolidated'!H99</f>
        <v>1800</v>
      </c>
      <c r="I29" s="31">
        <f>'Raw Data Consolidated'!I99</f>
        <v>23400</v>
      </c>
      <c r="J29" s="31">
        <f>'Raw Data Consolidated'!J99</f>
        <v>5850</v>
      </c>
      <c r="K29" s="31">
        <f>'Raw Data Consolidated'!K99</f>
        <v>5400</v>
      </c>
      <c r="L29" s="31">
        <f>'Raw Data Consolidated'!L99</f>
        <v>76454</v>
      </c>
      <c r="M29" s="31">
        <f>'Raw Data Consolidated'!M99</f>
        <v>10800</v>
      </c>
      <c r="N29" s="3">
        <f>SUM(B29:M29)</f>
        <v>167084</v>
      </c>
    </row>
    <row r="30" spans="1:14" ht="17.149999999999999" customHeight="1" x14ac:dyDescent="0.35">
      <c r="A30" s="18" t="s">
        <v>35</v>
      </c>
      <c r="B30" s="7">
        <f t="shared" ref="B30:M30" si="6">B28-B29</f>
        <v>0</v>
      </c>
      <c r="C30" s="7">
        <f t="shared" si="6"/>
        <v>0</v>
      </c>
      <c r="D30" s="7">
        <f t="shared" si="6"/>
        <v>0</v>
      </c>
      <c r="E30" s="7">
        <f t="shared" si="6"/>
        <v>0</v>
      </c>
      <c r="F30" s="7">
        <f t="shared" si="6"/>
        <v>0</v>
      </c>
      <c r="G30" s="7">
        <f t="shared" si="6"/>
        <v>6840</v>
      </c>
      <c r="H30" s="7">
        <f t="shared" si="6"/>
        <v>0</v>
      </c>
      <c r="I30" s="7">
        <f t="shared" si="6"/>
        <v>0</v>
      </c>
      <c r="J30" s="7">
        <f t="shared" si="6"/>
        <v>0</v>
      </c>
      <c r="K30" s="7">
        <f t="shared" si="6"/>
        <v>0</v>
      </c>
      <c r="L30" s="7">
        <f t="shared" si="6"/>
        <v>0.27999999999883585</v>
      </c>
      <c r="M30" s="7">
        <f t="shared" si="6"/>
        <v>0</v>
      </c>
      <c r="N30" s="24">
        <f>SUM(B30:M30)</f>
        <v>6840.2799999999988</v>
      </c>
    </row>
    <row r="31" spans="1:14" ht="8.15" customHeight="1" x14ac:dyDescent="0.35">
      <c r="A31" s="19"/>
      <c r="B31" s="93"/>
      <c r="C31" s="93"/>
      <c r="D31" s="93"/>
      <c r="E31" s="93"/>
      <c r="F31" s="93"/>
      <c r="G31" s="93"/>
      <c r="H31" s="93"/>
      <c r="I31" s="93"/>
      <c r="J31" s="93"/>
      <c r="K31" s="93"/>
      <c r="L31" s="93"/>
      <c r="M31" s="93"/>
      <c r="N31" s="20"/>
    </row>
    <row r="32" spans="1:14" ht="17.149999999999999" customHeight="1" x14ac:dyDescent="0.35">
      <c r="A32" s="16" t="s">
        <v>36</v>
      </c>
      <c r="B32" s="31">
        <f>'Raw Data Consolidated'!B14 + 'Raw Data Consolidated'!B22 + 'Raw Data Consolidated'!B32 + 'Raw Data Consolidated'!B40-'Raw Data Consolidated'!B45</f>
        <v>0</v>
      </c>
      <c r="C32" s="31">
        <f>'Raw Data Consolidated'!C14 + 'Raw Data Consolidated'!C22 + 'Raw Data Consolidated'!C32 + 'Raw Data Consolidated'!C40-'Raw Data Consolidated'!C45</f>
        <v>0</v>
      </c>
      <c r="D32" s="31">
        <f>'Raw Data Consolidated'!D14 + 'Raw Data Consolidated'!D22 + 'Raw Data Consolidated'!D32 + 'Raw Data Consolidated'!D40-'Raw Data Consolidated'!D45</f>
        <v>0</v>
      </c>
      <c r="E32" s="31">
        <f>'Raw Data Consolidated'!E14 + 'Raw Data Consolidated'!E22 + 'Raw Data Consolidated'!E32 + 'Raw Data Consolidated'!E40-'Raw Data Consolidated'!E45</f>
        <v>144896.94</v>
      </c>
      <c r="F32" s="31">
        <f>'Raw Data Consolidated'!F14 + 'Raw Data Consolidated'!F22 + 'Raw Data Consolidated'!F32 + 'Raw Data Consolidated'!F40-'Raw Data Consolidated'!F45</f>
        <v>129639.24</v>
      </c>
      <c r="G32" s="31">
        <f>'Raw Data Consolidated'!G14 + 'Raw Data Consolidated'!G22 + 'Raw Data Consolidated'!G32 + 'Raw Data Consolidated'!G40-'Raw Data Consolidated'!G45</f>
        <v>56157.75</v>
      </c>
      <c r="H32" s="31">
        <f>'Raw Data Consolidated'!H14 + 'Raw Data Consolidated'!H22 + 'Raw Data Consolidated'!H32 + 'Raw Data Consolidated'!H40-'Raw Data Consolidated'!H45</f>
        <v>93707.64</v>
      </c>
      <c r="I32" s="31">
        <f>'Raw Data Consolidated'!I14 + 'Raw Data Consolidated'!I22 + 'Raw Data Consolidated'!I32 + 'Raw Data Consolidated'!I40-'Raw Data Consolidated'!I45</f>
        <v>259067.34</v>
      </c>
      <c r="J32" s="31">
        <f>'Raw Data Consolidated'!J14 + 'Raw Data Consolidated'!J22 + 'Raw Data Consolidated'!J32 + 'Raw Data Consolidated'!J40-'Raw Data Consolidated'!J45</f>
        <v>115003.89</v>
      </c>
      <c r="K32" s="31">
        <f>'Raw Data Consolidated'!K14 + 'Raw Data Consolidated'!K22 + 'Raw Data Consolidated'!K32 + 'Raw Data Consolidated'!K40-'Raw Data Consolidated'!K45</f>
        <v>148069.53</v>
      </c>
      <c r="L32" s="31">
        <f>'Raw Data Consolidated'!L14 + 'Raw Data Consolidated'!L22 + 'Raw Data Consolidated'!L32 + 'Raw Data Consolidated'!L40-'Raw Data Consolidated'!L45</f>
        <v>113976</v>
      </c>
      <c r="M32" s="31">
        <f>'Raw Data Consolidated'!M14 + 'Raw Data Consolidated'!M22 + 'Raw Data Consolidated'!M32 + 'Raw Data Consolidated'!M40-'Raw Data Consolidated'!M45</f>
        <v>114815.43</v>
      </c>
      <c r="N32" s="3">
        <f>SUM(B32:M32)</f>
        <v>1175333.76</v>
      </c>
    </row>
    <row r="33" spans="1:14" ht="17.149999999999999" customHeight="1" x14ac:dyDescent="0.35">
      <c r="A33" s="16" t="s">
        <v>37</v>
      </c>
      <c r="B33" s="31">
        <f>'Raw Data Consolidated'!B100</f>
        <v>0</v>
      </c>
      <c r="C33" s="31">
        <f>'Raw Data Consolidated'!C100</f>
        <v>0</v>
      </c>
      <c r="D33" s="31">
        <f>'Raw Data Consolidated'!D100</f>
        <v>0</v>
      </c>
      <c r="E33" s="31">
        <f>'Raw Data Consolidated'!E100</f>
        <v>94497</v>
      </c>
      <c r="F33" s="31">
        <f>'Raw Data Consolidated'!F100</f>
        <v>129639</v>
      </c>
      <c r="G33" s="31">
        <f>'Raw Data Consolidated'!G100</f>
        <v>69150</v>
      </c>
      <c r="H33" s="31">
        <f>'Raw Data Consolidated'!H100</f>
        <v>93708</v>
      </c>
      <c r="I33" s="31">
        <f>'Raw Data Consolidated'!I100</f>
        <v>259067</v>
      </c>
      <c r="J33" s="31">
        <f>'Raw Data Consolidated'!J100</f>
        <v>165404</v>
      </c>
      <c r="K33" s="31">
        <f>'Raw Data Consolidated'!K100</f>
        <v>148070</v>
      </c>
      <c r="L33" s="31">
        <f>'Raw Data Consolidated'!L100</f>
        <v>113976</v>
      </c>
      <c r="M33" s="31">
        <f>'Raw Data Consolidated'!M100</f>
        <v>114815</v>
      </c>
      <c r="N33" s="3">
        <f>SUM(B33:M33)</f>
        <v>1188326</v>
      </c>
    </row>
    <row r="34" spans="1:14" ht="17.149999999999999" customHeight="1" x14ac:dyDescent="0.35">
      <c r="A34" s="18" t="s">
        <v>38</v>
      </c>
      <c r="B34" s="7">
        <f t="shared" ref="B34:M34" si="7">B32-B33</f>
        <v>0</v>
      </c>
      <c r="C34" s="7">
        <f t="shared" si="7"/>
        <v>0</v>
      </c>
      <c r="D34" s="7">
        <f t="shared" si="7"/>
        <v>0</v>
      </c>
      <c r="E34" s="7">
        <f t="shared" si="7"/>
        <v>50399.94</v>
      </c>
      <c r="F34" s="7">
        <f t="shared" si="7"/>
        <v>0.24000000000523869</v>
      </c>
      <c r="G34" s="7">
        <f t="shared" si="7"/>
        <v>-12992.25</v>
      </c>
      <c r="H34" s="7">
        <f t="shared" si="7"/>
        <v>-0.36000000000058208</v>
      </c>
      <c r="I34" s="7">
        <f t="shared" si="7"/>
        <v>0.33999999999650754</v>
      </c>
      <c r="J34" s="7">
        <f t="shared" si="7"/>
        <v>-50400.11</v>
      </c>
      <c r="K34" s="7">
        <f t="shared" si="7"/>
        <v>-0.47000000000116415</v>
      </c>
      <c r="L34" s="7">
        <f t="shared" si="7"/>
        <v>0</v>
      </c>
      <c r="M34" s="7">
        <f t="shared" si="7"/>
        <v>0.42999999999301508</v>
      </c>
      <c r="N34" s="24">
        <f>SUM(B34:M34)</f>
        <v>-12992.240000000005</v>
      </c>
    </row>
    <row r="35" spans="1:14" ht="8.15" customHeight="1" x14ac:dyDescent="0.35">
      <c r="A35" s="19"/>
      <c r="B35" s="93"/>
      <c r="C35" s="93"/>
      <c r="D35" s="93"/>
      <c r="E35" s="93"/>
      <c r="F35" s="93"/>
      <c r="G35" s="93"/>
      <c r="H35" s="93"/>
      <c r="I35" s="93"/>
      <c r="J35" s="93"/>
      <c r="K35" s="93"/>
      <c r="L35" s="93"/>
      <c r="M35" s="93"/>
      <c r="N35" s="20"/>
    </row>
    <row r="36" spans="1:14" ht="17.149999999999999" customHeight="1" x14ac:dyDescent="0.35">
      <c r="A36" s="16" t="s">
        <v>39</v>
      </c>
      <c r="B36" s="31">
        <f>'Raw Data Consolidated'!B15 + 'Raw Data Consolidated'!B23 +'Raw Data Consolidated'!B33 + 'Raw Data Consolidated'!B41-'Raw Data Consolidated'!B46</f>
        <v>0</v>
      </c>
      <c r="C36" s="31">
        <f>'Raw Data Consolidated'!C15 + 'Raw Data Consolidated'!C23 +'Raw Data Consolidated'!C33 + 'Raw Data Consolidated'!C41-'Raw Data Consolidated'!C46</f>
        <v>0</v>
      </c>
      <c r="D36" s="31">
        <f>'Raw Data Consolidated'!D15 + 'Raw Data Consolidated'!D23 +'Raw Data Consolidated'!D33 + 'Raw Data Consolidated'!D41-'Raw Data Consolidated'!D46</f>
        <v>0</v>
      </c>
      <c r="E36" s="31">
        <f>'Raw Data Consolidated'!E15 + 'Raw Data Consolidated'!E23 +'Raw Data Consolidated'!E33 + 'Raw Data Consolidated'!E41-'Raw Data Consolidated'!E46</f>
        <v>144896.94</v>
      </c>
      <c r="F36" s="31">
        <f>'Raw Data Consolidated'!F15 + 'Raw Data Consolidated'!F23 +'Raw Data Consolidated'!F33 + 'Raw Data Consolidated'!F41-'Raw Data Consolidated'!F46</f>
        <v>129639.24</v>
      </c>
      <c r="G36" s="31">
        <f>'Raw Data Consolidated'!G15 + 'Raw Data Consolidated'!G23 +'Raw Data Consolidated'!G33 + 'Raw Data Consolidated'!G41-'Raw Data Consolidated'!G46</f>
        <v>56157.75</v>
      </c>
      <c r="H36" s="31">
        <f>'Raw Data Consolidated'!H15 + 'Raw Data Consolidated'!H23 +'Raw Data Consolidated'!H33 + 'Raw Data Consolidated'!H41-'Raw Data Consolidated'!H46</f>
        <v>93707.64</v>
      </c>
      <c r="I36" s="31">
        <f>'Raw Data Consolidated'!I15 + 'Raw Data Consolidated'!I23 +'Raw Data Consolidated'!I33 + 'Raw Data Consolidated'!I41-'Raw Data Consolidated'!I46</f>
        <v>259067.34</v>
      </c>
      <c r="J36" s="31">
        <f>'Raw Data Consolidated'!J15 + 'Raw Data Consolidated'!J23 +'Raw Data Consolidated'!J33 + 'Raw Data Consolidated'!J41-'Raw Data Consolidated'!J46</f>
        <v>115003.89</v>
      </c>
      <c r="K36" s="31">
        <f>'Raw Data Consolidated'!K15 + 'Raw Data Consolidated'!K23 +'Raw Data Consolidated'!K33 + 'Raw Data Consolidated'!K41-'Raw Data Consolidated'!K46</f>
        <v>148069.53</v>
      </c>
      <c r="L36" s="31">
        <f>'Raw Data Consolidated'!L15 + 'Raw Data Consolidated'!L23 +'Raw Data Consolidated'!L33 + 'Raw Data Consolidated'!L41-'Raw Data Consolidated'!L46</f>
        <v>113976</v>
      </c>
      <c r="M36" s="31">
        <f>'Raw Data Consolidated'!M15 + 'Raw Data Consolidated'!M23 +'Raw Data Consolidated'!M33 + 'Raw Data Consolidated'!M41-'Raw Data Consolidated'!M46</f>
        <v>114815.43</v>
      </c>
      <c r="N36" s="3">
        <f>SUM(B36:M36)</f>
        <v>1175333.76</v>
      </c>
    </row>
    <row r="37" spans="1:14" ht="17.149999999999999" customHeight="1" x14ac:dyDescent="0.35">
      <c r="A37" s="16" t="s">
        <v>40</v>
      </c>
      <c r="B37" s="31">
        <f>'Raw Data Consolidated'!B101</f>
        <v>0</v>
      </c>
      <c r="C37" s="31">
        <f>'Raw Data Consolidated'!C101</f>
        <v>0</v>
      </c>
      <c r="D37" s="31">
        <f>'Raw Data Consolidated'!D101</f>
        <v>0</v>
      </c>
      <c r="E37" s="31">
        <f>'Raw Data Consolidated'!E101</f>
        <v>94497</v>
      </c>
      <c r="F37" s="31">
        <f>'Raw Data Consolidated'!F101</f>
        <v>129639</v>
      </c>
      <c r="G37" s="31">
        <f>'Raw Data Consolidated'!G101</f>
        <v>69150</v>
      </c>
      <c r="H37" s="31">
        <f>'Raw Data Consolidated'!H101</f>
        <v>93708</v>
      </c>
      <c r="I37" s="31">
        <f>'Raw Data Consolidated'!I101</f>
        <v>259067</v>
      </c>
      <c r="J37" s="31">
        <f>'Raw Data Consolidated'!J101</f>
        <v>165404</v>
      </c>
      <c r="K37" s="31">
        <f>'Raw Data Consolidated'!K101</f>
        <v>148070</v>
      </c>
      <c r="L37" s="31">
        <f>'Raw Data Consolidated'!L101</f>
        <v>113976</v>
      </c>
      <c r="M37" s="31">
        <f>'Raw Data Consolidated'!M101</f>
        <v>114815</v>
      </c>
      <c r="N37" s="3">
        <f>SUM(B37:M37)</f>
        <v>1188326</v>
      </c>
    </row>
    <row r="38" spans="1:14" ht="17.149999999999999" customHeight="1" x14ac:dyDescent="0.35">
      <c r="A38" s="18" t="s">
        <v>41</v>
      </c>
      <c r="B38" s="7">
        <f t="shared" ref="B38:M38" si="8">B36-B37</f>
        <v>0</v>
      </c>
      <c r="C38" s="7">
        <f t="shared" si="8"/>
        <v>0</v>
      </c>
      <c r="D38" s="7">
        <f t="shared" si="8"/>
        <v>0</v>
      </c>
      <c r="E38" s="7">
        <f t="shared" si="8"/>
        <v>50399.94</v>
      </c>
      <c r="F38" s="7">
        <f t="shared" si="8"/>
        <v>0.24000000000523869</v>
      </c>
      <c r="G38" s="7">
        <f t="shared" si="8"/>
        <v>-12992.25</v>
      </c>
      <c r="H38" s="7">
        <f t="shared" si="8"/>
        <v>-0.36000000000058208</v>
      </c>
      <c r="I38" s="7">
        <f t="shared" si="8"/>
        <v>0.33999999999650754</v>
      </c>
      <c r="J38" s="7">
        <f t="shared" si="8"/>
        <v>-50400.11</v>
      </c>
      <c r="K38" s="7">
        <f t="shared" si="8"/>
        <v>-0.47000000000116415</v>
      </c>
      <c r="L38" s="7">
        <f t="shared" si="8"/>
        <v>0</v>
      </c>
      <c r="M38" s="7">
        <f t="shared" si="8"/>
        <v>0.42999999999301508</v>
      </c>
      <c r="N38" s="24">
        <f>SUM(B38:M38)</f>
        <v>-12992.240000000005</v>
      </c>
    </row>
    <row r="39" spans="1:14" ht="8.15" customHeight="1" x14ac:dyDescent="0.35">
      <c r="A39" s="19"/>
      <c r="B39" s="93"/>
      <c r="C39" s="93"/>
      <c r="D39" s="93"/>
      <c r="E39" s="93"/>
      <c r="F39" s="93"/>
      <c r="G39" s="93"/>
      <c r="H39" s="93"/>
      <c r="I39" s="93"/>
      <c r="J39" s="93"/>
      <c r="K39" s="93"/>
      <c r="L39" s="93"/>
      <c r="M39" s="93"/>
      <c r="N39" s="20"/>
    </row>
    <row r="40" spans="1:14" ht="17.149999999999999" customHeight="1" x14ac:dyDescent="0.35">
      <c r="A40" s="16" t="s">
        <v>42</v>
      </c>
      <c r="B40" s="31">
        <f>'Raw Data Consolidated'!B16 + 'Raw Data Consolidated'!B19 + 'Raw Data Consolidated'!B24 + 'Raw Data Consolidated'!B34 +'Raw Data Consolidated'!B37 + 'Raw Data Consolidated'!B42-'Raw Data Consolidated'!B47</f>
        <v>0</v>
      </c>
      <c r="C40" s="31">
        <f>'Raw Data Consolidated'!C16 + 'Raw Data Consolidated'!C19 + 'Raw Data Consolidated'!C24 + 'Raw Data Consolidated'!C34 +'Raw Data Consolidated'!C37 + 'Raw Data Consolidated'!C42-'Raw Data Consolidated'!C47</f>
        <v>0</v>
      </c>
      <c r="D40" s="31">
        <f>'Raw Data Consolidated'!D16 + 'Raw Data Consolidated'!D19 + 'Raw Data Consolidated'!D24 + 'Raw Data Consolidated'!D34 +'Raw Data Consolidated'!D37 + 'Raw Data Consolidated'!D42-'Raw Data Consolidated'!D47</f>
        <v>0</v>
      </c>
      <c r="E40" s="31">
        <f>'Raw Data Consolidated'!E16 + 'Raw Data Consolidated'!E19 + 'Raw Data Consolidated'!E24 + 'Raw Data Consolidated'!E34 +'Raw Data Consolidated'!E37 + 'Raw Data Consolidated'!E42-'Raw Data Consolidated'!E47</f>
        <v>0</v>
      </c>
      <c r="F40" s="31">
        <f>'Raw Data Consolidated'!F16 + 'Raw Data Consolidated'!F19 + 'Raw Data Consolidated'!F24 + 'Raw Data Consolidated'!F34 +'Raw Data Consolidated'!F37 + 'Raw Data Consolidated'!F42-'Raw Data Consolidated'!F47</f>
        <v>0</v>
      </c>
      <c r="G40" s="31">
        <f>'Raw Data Consolidated'!G16 + 'Raw Data Consolidated'!G19 + 'Raw Data Consolidated'!G24 + 'Raw Data Consolidated'!G34 +'Raw Data Consolidated'!G37 + 'Raw Data Consolidated'!G42-'Raw Data Consolidated'!G47</f>
        <v>0</v>
      </c>
      <c r="H40" s="31">
        <f>'Raw Data Consolidated'!H16 + 'Raw Data Consolidated'!H19 + 'Raw Data Consolidated'!H24 + 'Raw Data Consolidated'!H34 +'Raw Data Consolidated'!H37 + 'Raw Data Consolidated'!H42-'Raw Data Consolidated'!H47</f>
        <v>0</v>
      </c>
      <c r="I40" s="31">
        <f>'Raw Data Consolidated'!I16 + 'Raw Data Consolidated'!I19 + 'Raw Data Consolidated'!I24 + 'Raw Data Consolidated'!I34 +'Raw Data Consolidated'!I37 + 'Raw Data Consolidated'!I42-'Raw Data Consolidated'!I47</f>
        <v>0</v>
      </c>
      <c r="J40" s="31">
        <f>'Raw Data Consolidated'!J16 + 'Raw Data Consolidated'!J19 + 'Raw Data Consolidated'!J24 + 'Raw Data Consolidated'!J34 +'Raw Data Consolidated'!J37 + 'Raw Data Consolidated'!J42-'Raw Data Consolidated'!J47</f>
        <v>0</v>
      </c>
      <c r="K40" s="31">
        <f>'Raw Data Consolidated'!K16 + 'Raw Data Consolidated'!K19 + 'Raw Data Consolidated'!K24 + 'Raw Data Consolidated'!K34 +'Raw Data Consolidated'!K37 + 'Raw Data Consolidated'!K42-'Raw Data Consolidated'!K47</f>
        <v>0</v>
      </c>
      <c r="L40" s="31">
        <f>'Raw Data Consolidated'!L16 + 'Raw Data Consolidated'!L19 + 'Raw Data Consolidated'!L24 + 'Raw Data Consolidated'!L34 +'Raw Data Consolidated'!L37 + 'Raw Data Consolidated'!L42-'Raw Data Consolidated'!L47</f>
        <v>0</v>
      </c>
      <c r="M40" s="31">
        <f>'Raw Data Consolidated'!M16 + 'Raw Data Consolidated'!M19 + 'Raw Data Consolidated'!M24 + 'Raw Data Consolidated'!M34 +'Raw Data Consolidated'!M37 + 'Raw Data Consolidated'!M42-'Raw Data Consolidated'!M47</f>
        <v>0</v>
      </c>
      <c r="N40" s="3">
        <f>SUM(B40:M40)</f>
        <v>0</v>
      </c>
    </row>
    <row r="41" spans="1:14" ht="17.149999999999999" customHeight="1" x14ac:dyDescent="0.35">
      <c r="A41" s="16" t="s">
        <v>43</v>
      </c>
      <c r="B41" s="31">
        <f>'Raw Data Consolidated'!B102</f>
        <v>0</v>
      </c>
      <c r="C41" s="31">
        <f>'Raw Data Consolidated'!C102</f>
        <v>0</v>
      </c>
      <c r="D41" s="31">
        <f>'Raw Data Consolidated'!D102</f>
        <v>0</v>
      </c>
      <c r="E41" s="31">
        <f>'Raw Data Consolidated'!E102</f>
        <v>0</v>
      </c>
      <c r="F41" s="31">
        <f>'Raw Data Consolidated'!F102</f>
        <v>0</v>
      </c>
      <c r="G41" s="31">
        <f>'Raw Data Consolidated'!G102</f>
        <v>0</v>
      </c>
      <c r="H41" s="31">
        <f>'Raw Data Consolidated'!H102</f>
        <v>0</v>
      </c>
      <c r="I41" s="31">
        <f>'Raw Data Consolidated'!I102</f>
        <v>0</v>
      </c>
      <c r="J41" s="31">
        <f>'Raw Data Consolidated'!J102</f>
        <v>0</v>
      </c>
      <c r="K41" s="31">
        <f>'Raw Data Consolidated'!K102</f>
        <v>0</v>
      </c>
      <c r="L41" s="31">
        <f>'Raw Data Consolidated'!L102</f>
        <v>0</v>
      </c>
      <c r="M41" s="31">
        <f>'Raw Data Consolidated'!M102</f>
        <v>0</v>
      </c>
      <c r="N41" s="3">
        <f>SUM(B41:M41)</f>
        <v>0</v>
      </c>
    </row>
    <row r="42" spans="1:14" ht="17.149999999999999" customHeight="1" thickBot="1" x14ac:dyDescent="0.4">
      <c r="A42" s="21" t="s">
        <v>44</v>
      </c>
      <c r="B42" s="22">
        <f t="shared" ref="B42:M42" si="9">B40-B41</f>
        <v>0</v>
      </c>
      <c r="C42" s="22">
        <f t="shared" si="9"/>
        <v>0</v>
      </c>
      <c r="D42" s="22">
        <f t="shared" si="9"/>
        <v>0</v>
      </c>
      <c r="E42" s="22">
        <f t="shared" si="9"/>
        <v>0</v>
      </c>
      <c r="F42" s="22">
        <f t="shared" si="9"/>
        <v>0</v>
      </c>
      <c r="G42" s="22">
        <f t="shared" si="9"/>
        <v>0</v>
      </c>
      <c r="H42" s="22">
        <f t="shared" si="9"/>
        <v>0</v>
      </c>
      <c r="I42" s="22">
        <f t="shared" si="9"/>
        <v>0</v>
      </c>
      <c r="J42" s="22">
        <f t="shared" si="9"/>
        <v>0</v>
      </c>
      <c r="K42" s="22">
        <f t="shared" si="9"/>
        <v>0</v>
      </c>
      <c r="L42" s="22">
        <f t="shared" si="9"/>
        <v>0</v>
      </c>
      <c r="M42" s="22">
        <f t="shared" si="9"/>
        <v>0</v>
      </c>
      <c r="N42" s="25">
        <f>SUM(B42:M42)</f>
        <v>0</v>
      </c>
    </row>
    <row r="43" spans="1:14" ht="15.75" customHeight="1" thickBot="1" x14ac:dyDescent="0.4"/>
    <row r="44" spans="1:14" ht="15.75" customHeight="1" thickBot="1" x14ac:dyDescent="0.4">
      <c r="A44" s="26" t="s">
        <v>46</v>
      </c>
      <c r="B44" s="27"/>
      <c r="C44" s="27"/>
      <c r="D44" s="27"/>
      <c r="E44" s="27"/>
      <c r="F44" s="27"/>
      <c r="G44" s="27"/>
      <c r="H44" s="27"/>
      <c r="I44" s="27"/>
      <c r="J44" s="27"/>
      <c r="K44" s="27"/>
      <c r="L44" s="27"/>
      <c r="M44" s="27"/>
      <c r="N44" s="23"/>
    </row>
    <row r="45" spans="1:14" ht="17.149999999999999" customHeight="1" x14ac:dyDescent="0.35">
      <c r="A45" s="16" t="s">
        <v>30</v>
      </c>
      <c r="B45" s="31">
        <f>SUM(SUMIFS('GSTR-1 By Customer'!$P:$P, 'GSTR-1 By Customer'!$B:$B, B$1, 'GSTR-1 By Customer'!$AA:$AA, "N", 'GSTR-1 By Customer'!$D:$D, {"EXP","EXPWPAY","EXPWOPAY","DE","SEWP","SEWOP","CBW"}))</f>
        <v>0</v>
      </c>
      <c r="C45" s="31">
        <f>SUM(SUMIFS('GSTR-1 By Customer'!$P:$P, 'GSTR-1 By Customer'!$B:$B, C$1, 'GSTR-1 By Customer'!$AA:$AA, "N", 'GSTR-1 By Customer'!$D:$D, {"EXP","EXPWPAY","EXPWOPAY","DE","SEWP","SEWOP","CBW"}))</f>
        <v>0</v>
      </c>
      <c r="D45" s="31">
        <f>SUM(SUMIFS('GSTR-1 By Customer'!$P:$P, 'GSTR-1 By Customer'!$B:$B, D$1, 'GSTR-1 By Customer'!$AA:$AA, "N", 'GSTR-1 By Customer'!$D:$D, {"EXP","EXPWPAY","EXPWOPAY","DE","SEWP","SEWOP","CBW"}))</f>
        <v>0</v>
      </c>
      <c r="E45" s="31">
        <f>SUM(SUMIFS('GSTR-1 By Customer'!$P:$P, 'GSTR-1 By Customer'!$B:$B, E$1, 'GSTR-1 By Customer'!$AA:$AA, "N", 'GSTR-1 By Customer'!$D:$D, {"EXP","EXPWPAY","EXPWOPAY","DE","SEWP","SEWOP","CBW"}))</f>
        <v>0</v>
      </c>
      <c r="F45" s="31">
        <f>SUM(SUMIFS('GSTR-1 By Customer'!$P:$P, 'GSTR-1 By Customer'!$B:$B, F$1, 'GSTR-1 By Customer'!$AA:$AA, "N", 'GSTR-1 By Customer'!$D:$D, {"EXP","EXPWPAY","EXPWOPAY","DE","SEWP","SEWOP","CBW"}))</f>
        <v>0</v>
      </c>
      <c r="G45" s="31">
        <f>SUM(SUMIFS('GSTR-1 By Customer'!$P:$P, 'GSTR-1 By Customer'!$B:$B, G$1, 'GSTR-1 By Customer'!$AA:$AA, "N", 'GSTR-1 By Customer'!$D:$D, {"EXP","EXPWPAY","EXPWOPAY","DE","SEWP","SEWOP","CBW"}))</f>
        <v>0</v>
      </c>
      <c r="H45" s="31">
        <f>SUM(SUMIFS('GSTR-1 By Customer'!$P:$P, 'GSTR-1 By Customer'!$B:$B, H$1, 'GSTR-1 By Customer'!$AA:$AA, "N", 'GSTR-1 By Customer'!$D:$D, {"EXP","EXPWPAY","EXPWOPAY","DE","SEWP","SEWOP","CBW"}))</f>
        <v>0</v>
      </c>
      <c r="I45" s="31">
        <f>SUM(SUMIFS('GSTR-1 By Customer'!$P:$P, 'GSTR-1 By Customer'!$B:$B, I$1, 'GSTR-1 By Customer'!$AA:$AA, "N", 'GSTR-1 By Customer'!$D:$D, {"EXP","EXPWPAY","EXPWOPAY","DE","SEWP","SEWOP","CBW"}))</f>
        <v>0</v>
      </c>
      <c r="J45" s="31">
        <f>SUM(SUMIFS('GSTR-1 By Customer'!$P:$P, 'GSTR-1 By Customer'!$B:$B, J$1, 'GSTR-1 By Customer'!$AA:$AA, "N", 'GSTR-1 By Customer'!$D:$D, {"EXP","EXPWPAY","EXPWOPAY","DE","SEWP","SEWOP","CBW"}))</f>
        <v>0</v>
      </c>
      <c r="K45" s="31">
        <f>SUM(SUMIFS('GSTR-1 By Customer'!$P:$P, 'GSTR-1 By Customer'!$B:$B, K$1, 'GSTR-1 By Customer'!$AA:$AA, "N", 'GSTR-1 By Customer'!$D:$D, {"EXP","EXPWPAY","EXPWOPAY","DE","SEWP","SEWOP","CBW"}))</f>
        <v>0</v>
      </c>
      <c r="L45" s="31">
        <f>SUM(SUMIFS('GSTR-1 By Customer'!$P:$P, 'GSTR-1 By Customer'!$B:$B, L$1, 'GSTR-1 By Customer'!$AA:$AA, "N", 'GSTR-1 By Customer'!$D:$D, {"EXP","EXPWPAY","EXPWOPAY","DE","SEWP","SEWOP","CBW"}))</f>
        <v>0</v>
      </c>
      <c r="M45" s="31">
        <f>SUM(SUMIFS('GSTR-1 By Customer'!$P:$P, 'GSTR-1 By Customer'!$B:$B, M$1, 'GSTR-1 By Customer'!$AA:$AA, "N", 'GSTR-1 By Customer'!$D:$D, {"EXP","EXPWPAY","EXPWOPAY","DE","SEWP","SEWOP","CBW"}))</f>
        <v>0</v>
      </c>
      <c r="N45" s="3">
        <f>SUM(A45:M45)</f>
        <v>0</v>
      </c>
    </row>
    <row r="46" spans="1:14" ht="17.149999999999999" customHeight="1" x14ac:dyDescent="0.35">
      <c r="A46" s="16" t="s">
        <v>31</v>
      </c>
      <c r="B46" s="31">
        <f>'Raw Data Consolidated'!B103</f>
        <v>0</v>
      </c>
      <c r="C46" s="31">
        <f>'Raw Data Consolidated'!C103</f>
        <v>0</v>
      </c>
      <c r="D46" s="31">
        <f>'Raw Data Consolidated'!D103</f>
        <v>0</v>
      </c>
      <c r="E46" s="31">
        <f>'Raw Data Consolidated'!E103</f>
        <v>0</v>
      </c>
      <c r="F46" s="31">
        <f>'Raw Data Consolidated'!F103</f>
        <v>0</v>
      </c>
      <c r="G46" s="31">
        <f>'Raw Data Consolidated'!G103</f>
        <v>0</v>
      </c>
      <c r="H46" s="31">
        <f>'Raw Data Consolidated'!H103</f>
        <v>0</v>
      </c>
      <c r="I46" s="31">
        <f>'Raw Data Consolidated'!I103</f>
        <v>0</v>
      </c>
      <c r="J46" s="31">
        <f>'Raw Data Consolidated'!J103</f>
        <v>0</v>
      </c>
      <c r="K46" s="31">
        <f>'Raw Data Consolidated'!K103</f>
        <v>0</v>
      </c>
      <c r="L46" s="31">
        <f>'Raw Data Consolidated'!L103</f>
        <v>0</v>
      </c>
      <c r="M46" s="31">
        <f>'Raw Data Consolidated'!M103</f>
        <v>0</v>
      </c>
      <c r="N46" s="3">
        <f>SUM(A46:M46)</f>
        <v>0</v>
      </c>
    </row>
    <row r="47" spans="1:14" ht="17.149999999999999" customHeight="1" x14ac:dyDescent="0.35">
      <c r="A47" s="18" t="s">
        <v>32</v>
      </c>
      <c r="B47" s="7">
        <f t="shared" ref="B47:M47" si="10">B45-B46</f>
        <v>0</v>
      </c>
      <c r="C47" s="7">
        <f t="shared" si="10"/>
        <v>0</v>
      </c>
      <c r="D47" s="7">
        <f t="shared" si="10"/>
        <v>0</v>
      </c>
      <c r="E47" s="7">
        <f t="shared" si="10"/>
        <v>0</v>
      </c>
      <c r="F47" s="7">
        <f t="shared" si="10"/>
        <v>0</v>
      </c>
      <c r="G47" s="7">
        <f t="shared" si="10"/>
        <v>0</v>
      </c>
      <c r="H47" s="7">
        <f t="shared" si="10"/>
        <v>0</v>
      </c>
      <c r="I47" s="7">
        <f t="shared" si="10"/>
        <v>0</v>
      </c>
      <c r="J47" s="7">
        <f t="shared" si="10"/>
        <v>0</v>
      </c>
      <c r="K47" s="7">
        <f t="shared" si="10"/>
        <v>0</v>
      </c>
      <c r="L47" s="7">
        <f t="shared" si="10"/>
        <v>0</v>
      </c>
      <c r="M47" s="7">
        <f t="shared" si="10"/>
        <v>0</v>
      </c>
      <c r="N47" s="24">
        <f>SUM(A47:M47)</f>
        <v>0</v>
      </c>
    </row>
    <row r="48" spans="1:14" ht="8.15" customHeight="1" x14ac:dyDescent="0.35">
      <c r="A48" s="19"/>
      <c r="B48" s="93"/>
      <c r="C48" s="93"/>
      <c r="D48" s="93"/>
      <c r="E48" s="93"/>
      <c r="F48" s="93"/>
      <c r="G48" s="93"/>
      <c r="H48" s="93"/>
      <c r="I48" s="93"/>
      <c r="J48" s="93"/>
      <c r="K48" s="93"/>
      <c r="L48" s="93"/>
      <c r="M48" s="93"/>
      <c r="N48" s="20"/>
    </row>
    <row r="49" spans="1:14" ht="17.149999999999999" customHeight="1" x14ac:dyDescent="0.35">
      <c r="A49" s="16" t="s">
        <v>33</v>
      </c>
      <c r="B49" s="31">
        <f>SUM(SUMIFS('GSTR-1 By Customer'!$Q:$Q, 'GSTR-1 By Customer'!$B:$B, B$1, 'GSTR-1 By Customer'!$AA:$AA, "N", 'GSTR-1 By Customer'!$D:$D, {"EXP","EXPWPAY","EXPWOPAY","DE","SEWP","SEWOP","CBW"}))</f>
        <v>0</v>
      </c>
      <c r="C49" s="31">
        <f>SUM(SUMIFS('GSTR-1 By Customer'!$Q:$Q, 'GSTR-1 By Customer'!$B:$B, C$1, 'GSTR-1 By Customer'!$AA:$AA, "N", 'GSTR-1 By Customer'!$D:$D, {"EXP","EXPWPAY","EXPWOPAY","DE","SEWP","SEWOP","CBW"}))</f>
        <v>0</v>
      </c>
      <c r="D49" s="31">
        <f>SUM(SUMIFS('GSTR-1 By Customer'!$Q:$Q, 'GSTR-1 By Customer'!$B:$B, D$1, 'GSTR-1 By Customer'!$AA:$AA, "N", 'GSTR-1 By Customer'!$D:$D, {"EXP","EXPWPAY","EXPWOPAY","DE","SEWP","SEWOP","CBW"}))</f>
        <v>0</v>
      </c>
      <c r="E49" s="31">
        <f>SUM(SUMIFS('GSTR-1 By Customer'!$Q:$Q, 'GSTR-1 By Customer'!$B:$B, E$1, 'GSTR-1 By Customer'!$AA:$AA, "N", 'GSTR-1 By Customer'!$D:$D, {"EXP","EXPWPAY","EXPWOPAY","DE","SEWP","SEWOP","CBW"}))</f>
        <v>0</v>
      </c>
      <c r="F49" s="31">
        <f>SUM(SUMIFS('GSTR-1 By Customer'!$Q:$Q, 'GSTR-1 By Customer'!$B:$B, F$1, 'GSTR-1 By Customer'!$AA:$AA, "N", 'GSTR-1 By Customer'!$D:$D, {"EXP","EXPWPAY","EXPWOPAY","DE","SEWP","SEWOP","CBW"}))</f>
        <v>0</v>
      </c>
      <c r="G49" s="31">
        <f>SUM(SUMIFS('GSTR-1 By Customer'!$Q:$Q, 'GSTR-1 By Customer'!$B:$B, G$1, 'GSTR-1 By Customer'!$AA:$AA, "N", 'GSTR-1 By Customer'!$D:$D, {"EXP","EXPWPAY","EXPWOPAY","DE","SEWP","SEWOP","CBW"}))</f>
        <v>0</v>
      </c>
      <c r="H49" s="31">
        <f>SUM(SUMIFS('GSTR-1 By Customer'!$Q:$Q, 'GSTR-1 By Customer'!$B:$B, H$1, 'GSTR-1 By Customer'!$AA:$AA, "N", 'GSTR-1 By Customer'!$D:$D, {"EXP","EXPWPAY","EXPWOPAY","DE","SEWP","SEWOP","CBW"}))</f>
        <v>0</v>
      </c>
      <c r="I49" s="31">
        <f>SUM(SUMIFS('GSTR-1 By Customer'!$Q:$Q, 'GSTR-1 By Customer'!$B:$B, I$1, 'GSTR-1 By Customer'!$AA:$AA, "N", 'GSTR-1 By Customer'!$D:$D, {"EXP","EXPWPAY","EXPWOPAY","DE","SEWP","SEWOP","CBW"}))</f>
        <v>0</v>
      </c>
      <c r="J49" s="31">
        <f>SUM(SUMIFS('GSTR-1 By Customer'!$Q:$Q, 'GSTR-1 By Customer'!$B:$B, J$1, 'GSTR-1 By Customer'!$AA:$AA, "N", 'GSTR-1 By Customer'!$D:$D, {"EXP","EXPWPAY","EXPWOPAY","DE","SEWP","SEWOP","CBW"}))</f>
        <v>0</v>
      </c>
      <c r="K49" s="31">
        <f>SUM(SUMIFS('GSTR-1 By Customer'!$Q:$Q, 'GSTR-1 By Customer'!$B:$B, K$1, 'GSTR-1 By Customer'!$AA:$AA, "N", 'GSTR-1 By Customer'!$D:$D, {"EXP","EXPWPAY","EXPWOPAY","DE","SEWP","SEWOP","CBW"}))</f>
        <v>0</v>
      </c>
      <c r="L49" s="31">
        <f>SUM(SUMIFS('GSTR-1 By Customer'!$Q:$Q, 'GSTR-1 By Customer'!$B:$B, L$1, 'GSTR-1 By Customer'!$AA:$AA, "N", 'GSTR-1 By Customer'!$D:$D, {"EXP","EXPWPAY","EXPWOPAY","DE","SEWP","SEWOP","CBW"}))</f>
        <v>0</v>
      </c>
      <c r="M49" s="31">
        <f>SUM(SUMIFS('GSTR-1 By Customer'!$Q:$Q, 'GSTR-1 By Customer'!$B:$B, M$1, 'GSTR-1 By Customer'!$AA:$AA, "N", 'GSTR-1 By Customer'!$D:$D, {"EXP","EXPWPAY","EXPWOPAY","DE","SEWP","SEWOP","CBW"}))</f>
        <v>0</v>
      </c>
      <c r="N49" s="3">
        <f>SUM(A49:M49)</f>
        <v>0</v>
      </c>
    </row>
    <row r="50" spans="1:14" ht="17.149999999999999" customHeight="1" x14ac:dyDescent="0.35">
      <c r="A50" s="16" t="s">
        <v>34</v>
      </c>
      <c r="B50" s="31">
        <f>'Raw Data Consolidated'!B104</f>
        <v>0</v>
      </c>
      <c r="C50" s="31">
        <f>'Raw Data Consolidated'!C104</f>
        <v>0</v>
      </c>
      <c r="D50" s="31">
        <f>'Raw Data Consolidated'!D104</f>
        <v>0</v>
      </c>
      <c r="E50" s="31">
        <f>'Raw Data Consolidated'!E104</f>
        <v>0</v>
      </c>
      <c r="F50" s="31">
        <f>'Raw Data Consolidated'!F104</f>
        <v>0</v>
      </c>
      <c r="G50" s="31">
        <f>'Raw Data Consolidated'!G104</f>
        <v>0</v>
      </c>
      <c r="H50" s="31">
        <f>'Raw Data Consolidated'!H104</f>
        <v>0</v>
      </c>
      <c r="I50" s="31">
        <f>'Raw Data Consolidated'!I104</f>
        <v>0</v>
      </c>
      <c r="J50" s="31">
        <f>'Raw Data Consolidated'!J104</f>
        <v>0</v>
      </c>
      <c r="K50" s="31">
        <f>'Raw Data Consolidated'!K104</f>
        <v>0</v>
      </c>
      <c r="L50" s="31">
        <f>'Raw Data Consolidated'!L104</f>
        <v>0</v>
      </c>
      <c r="M50" s="31">
        <f>'Raw Data Consolidated'!M104</f>
        <v>0</v>
      </c>
      <c r="N50" s="3">
        <f>SUM(A50:M50)</f>
        <v>0</v>
      </c>
    </row>
    <row r="51" spans="1:14" ht="17.149999999999999" customHeight="1" x14ac:dyDescent="0.35">
      <c r="A51" s="18" t="s">
        <v>35</v>
      </c>
      <c r="B51" s="7">
        <f t="shared" ref="B51:M51" si="11">B49-B50</f>
        <v>0</v>
      </c>
      <c r="C51" s="7">
        <f t="shared" si="11"/>
        <v>0</v>
      </c>
      <c r="D51" s="7">
        <f t="shared" si="11"/>
        <v>0</v>
      </c>
      <c r="E51" s="7">
        <f t="shared" si="11"/>
        <v>0</v>
      </c>
      <c r="F51" s="7">
        <f t="shared" si="11"/>
        <v>0</v>
      </c>
      <c r="G51" s="7">
        <f t="shared" si="11"/>
        <v>0</v>
      </c>
      <c r="H51" s="7">
        <f t="shared" si="11"/>
        <v>0</v>
      </c>
      <c r="I51" s="7">
        <f t="shared" si="11"/>
        <v>0</v>
      </c>
      <c r="J51" s="7">
        <f t="shared" si="11"/>
        <v>0</v>
      </c>
      <c r="K51" s="7">
        <f t="shared" si="11"/>
        <v>0</v>
      </c>
      <c r="L51" s="7">
        <f t="shared" si="11"/>
        <v>0</v>
      </c>
      <c r="M51" s="7">
        <f t="shared" si="11"/>
        <v>0</v>
      </c>
      <c r="N51" s="24">
        <f>SUM(A51:M51)</f>
        <v>0</v>
      </c>
    </row>
    <row r="52" spans="1:14" ht="8.15" customHeight="1" x14ac:dyDescent="0.35">
      <c r="A52" s="19"/>
      <c r="B52" s="93"/>
      <c r="C52" s="93"/>
      <c r="D52" s="93"/>
      <c r="E52" s="93"/>
      <c r="F52" s="93"/>
      <c r="G52" s="93"/>
      <c r="H52" s="93"/>
      <c r="I52" s="93"/>
      <c r="J52" s="93"/>
      <c r="K52" s="93"/>
      <c r="L52" s="93"/>
      <c r="M52" s="93"/>
      <c r="N52" s="20"/>
    </row>
    <row r="53" spans="1:14" ht="17.149999999999999" customHeight="1" x14ac:dyDescent="0.35">
      <c r="A53" s="16" t="s">
        <v>42</v>
      </c>
      <c r="B53" s="31">
        <f>SUM(SUMIFS('GSTR-1 By Customer'!$T:$T, 'GSTR-1 By Customer'!$B:$B, B$1, 'GSTR-1 By Customer'!$AA:$AA, "N", 'GSTR-1 By Customer'!$D:$D, {"EXP","EXPWPAY","EXPWOPAY","DE","SEWP","SEWOP","CBW"}))</f>
        <v>0</v>
      </c>
      <c r="C53" s="31">
        <f>SUM(SUMIFS('GSTR-1 By Customer'!$T:$T, 'GSTR-1 By Customer'!$B:$B, C$1, 'GSTR-1 By Customer'!$AA:$AA, "N", 'GSTR-1 By Customer'!$D:$D, {"EXP","EXPWPAY","EXPWOPAY","DE","SEWP","SEWOP","CBW"}))</f>
        <v>0</v>
      </c>
      <c r="D53" s="31">
        <f>SUM(SUMIFS('GSTR-1 By Customer'!$T:$T, 'GSTR-1 By Customer'!$B:$B, D$1, 'GSTR-1 By Customer'!$AA:$AA, "N", 'GSTR-1 By Customer'!$D:$D, {"EXP","EXPWPAY","EXPWOPAY","DE","SEWP","SEWOP","CBW"}))</f>
        <v>0</v>
      </c>
      <c r="E53" s="31">
        <f>SUM(SUMIFS('GSTR-1 By Customer'!$T:$T, 'GSTR-1 By Customer'!$B:$B, E$1, 'GSTR-1 By Customer'!$AA:$AA, "N", 'GSTR-1 By Customer'!$D:$D, {"EXP","EXPWPAY","EXPWOPAY","DE","SEWP","SEWOP","CBW"}))</f>
        <v>0</v>
      </c>
      <c r="F53" s="31">
        <f>SUM(SUMIFS('GSTR-1 By Customer'!$T:$T, 'GSTR-1 By Customer'!$B:$B, F$1, 'GSTR-1 By Customer'!$AA:$AA, "N", 'GSTR-1 By Customer'!$D:$D, {"EXP","EXPWPAY","EXPWOPAY","DE","SEWP","SEWOP","CBW"}))</f>
        <v>0</v>
      </c>
      <c r="G53" s="31">
        <f>SUM(SUMIFS('GSTR-1 By Customer'!$T:$T, 'GSTR-1 By Customer'!$B:$B, G$1, 'GSTR-1 By Customer'!$AA:$AA, "N", 'GSTR-1 By Customer'!$D:$D, {"EXP","EXPWPAY","EXPWOPAY","DE","SEWP","SEWOP","CBW"}))</f>
        <v>0</v>
      </c>
      <c r="H53" s="31">
        <f>SUM(SUMIFS('GSTR-1 By Customer'!$T:$T, 'GSTR-1 By Customer'!$B:$B, H$1, 'GSTR-1 By Customer'!$AA:$AA, "N", 'GSTR-1 By Customer'!$D:$D, {"EXP","EXPWPAY","EXPWOPAY","DE","SEWP","SEWOP","CBW"}))</f>
        <v>0</v>
      </c>
      <c r="I53" s="31">
        <f>SUM(SUMIFS('GSTR-1 By Customer'!$T:$T, 'GSTR-1 By Customer'!$B:$B, I$1, 'GSTR-1 By Customer'!$AA:$AA, "N", 'GSTR-1 By Customer'!$D:$D, {"EXP","EXPWPAY","EXPWOPAY","DE","SEWP","SEWOP","CBW"}))</f>
        <v>0</v>
      </c>
      <c r="J53" s="31">
        <f>SUM(SUMIFS('GSTR-1 By Customer'!$T:$T, 'GSTR-1 By Customer'!$B:$B, J$1, 'GSTR-1 By Customer'!$AA:$AA, "N", 'GSTR-1 By Customer'!$D:$D, {"EXP","EXPWPAY","EXPWOPAY","DE","SEWP","SEWOP","CBW"}))</f>
        <v>0</v>
      </c>
      <c r="K53" s="31">
        <f>SUM(SUMIFS('GSTR-1 By Customer'!$T:$T, 'GSTR-1 By Customer'!$B:$B, K$1, 'GSTR-1 By Customer'!$AA:$AA, "N", 'GSTR-1 By Customer'!$D:$D, {"EXP","EXPWPAY","EXPWOPAY","DE","SEWP","SEWOP","CBW"}))</f>
        <v>0</v>
      </c>
      <c r="L53" s="31">
        <f>SUM(SUMIFS('GSTR-1 By Customer'!$T:$T, 'GSTR-1 By Customer'!$B:$B, L$1, 'GSTR-1 By Customer'!$AA:$AA, "N", 'GSTR-1 By Customer'!$D:$D, {"EXP","EXPWPAY","EXPWOPAY","DE","SEWP","SEWOP","CBW"}))</f>
        <v>0</v>
      </c>
      <c r="M53" s="31">
        <f>SUM(SUMIFS('GSTR-1 By Customer'!$T:$T, 'GSTR-1 By Customer'!$B:$B, M$1, 'GSTR-1 By Customer'!$AA:$AA, "N", 'GSTR-1 By Customer'!$D:$D, {"EXP","EXPWPAY","EXPWOPAY","DE","SEWP","SEWOP","CBW"}))</f>
        <v>0</v>
      </c>
      <c r="N53" s="3">
        <f>SUM(B53:M53)</f>
        <v>0</v>
      </c>
    </row>
    <row r="54" spans="1:14" ht="17.149999999999999" customHeight="1" x14ac:dyDescent="0.35">
      <c r="A54" s="16" t="s">
        <v>43</v>
      </c>
      <c r="B54" s="31">
        <f>'Raw Data Consolidated'!B105</f>
        <v>0</v>
      </c>
      <c r="C54" s="31">
        <f>'Raw Data Consolidated'!C105</f>
        <v>0</v>
      </c>
      <c r="D54" s="31">
        <f>'Raw Data Consolidated'!D105</f>
        <v>0</v>
      </c>
      <c r="E54" s="31">
        <f>'Raw Data Consolidated'!E105</f>
        <v>0</v>
      </c>
      <c r="F54" s="31">
        <f>'Raw Data Consolidated'!F105</f>
        <v>0</v>
      </c>
      <c r="G54" s="31">
        <f>'Raw Data Consolidated'!G105</f>
        <v>0</v>
      </c>
      <c r="H54" s="31">
        <f>'Raw Data Consolidated'!H105</f>
        <v>0</v>
      </c>
      <c r="I54" s="31">
        <f>'Raw Data Consolidated'!I105</f>
        <v>0</v>
      </c>
      <c r="J54" s="31">
        <f>'Raw Data Consolidated'!J105</f>
        <v>0</v>
      </c>
      <c r="K54" s="31">
        <f>'Raw Data Consolidated'!K105</f>
        <v>0</v>
      </c>
      <c r="L54" s="31">
        <f>'Raw Data Consolidated'!L105</f>
        <v>0</v>
      </c>
      <c r="M54" s="31">
        <f>'Raw Data Consolidated'!M105</f>
        <v>0</v>
      </c>
      <c r="N54" s="3">
        <f>SUM(B54:M54)</f>
        <v>0</v>
      </c>
    </row>
    <row r="55" spans="1:14" ht="17.149999999999999" customHeight="1" thickBot="1" x14ac:dyDescent="0.4">
      <c r="A55" s="21" t="s">
        <v>44</v>
      </c>
      <c r="B55" s="22">
        <f t="shared" ref="B55:M55" si="12">B53-B54</f>
        <v>0</v>
      </c>
      <c r="C55" s="22">
        <f t="shared" si="12"/>
        <v>0</v>
      </c>
      <c r="D55" s="22">
        <f t="shared" si="12"/>
        <v>0</v>
      </c>
      <c r="E55" s="22">
        <f t="shared" si="12"/>
        <v>0</v>
      </c>
      <c r="F55" s="22">
        <f t="shared" si="12"/>
        <v>0</v>
      </c>
      <c r="G55" s="22">
        <f t="shared" si="12"/>
        <v>0</v>
      </c>
      <c r="H55" s="22">
        <f t="shared" si="12"/>
        <v>0</v>
      </c>
      <c r="I55" s="22">
        <f t="shared" si="12"/>
        <v>0</v>
      </c>
      <c r="J55" s="22">
        <f t="shared" si="12"/>
        <v>0</v>
      </c>
      <c r="K55" s="22">
        <f t="shared" si="12"/>
        <v>0</v>
      </c>
      <c r="L55" s="22">
        <f t="shared" si="12"/>
        <v>0</v>
      </c>
      <c r="M55" s="22">
        <f t="shared" si="12"/>
        <v>0</v>
      </c>
      <c r="N55" s="25">
        <f>SUM(B55:M55)</f>
        <v>0</v>
      </c>
    </row>
    <row r="56" spans="1:14" ht="15.75" customHeight="1" thickBot="1" x14ac:dyDescent="0.4"/>
    <row r="57" spans="1:14" ht="15.75" customHeight="1" thickBot="1" x14ac:dyDescent="0.4">
      <c r="A57" s="26" t="s">
        <v>47</v>
      </c>
      <c r="B57" s="27"/>
      <c r="C57" s="27"/>
      <c r="D57" s="27"/>
      <c r="E57" s="27"/>
      <c r="F57" s="27"/>
      <c r="G57" s="27"/>
      <c r="H57" s="27"/>
      <c r="I57" s="27"/>
      <c r="J57" s="27"/>
      <c r="K57" s="27"/>
      <c r="L57" s="27"/>
      <c r="M57" s="27"/>
      <c r="N57" s="23"/>
    </row>
    <row r="58" spans="1:14" ht="17.149999999999999" customHeight="1" x14ac:dyDescent="0.35">
      <c r="A58" s="16" t="s">
        <v>30</v>
      </c>
      <c r="B58" s="31">
        <f>'Raw Data Consolidated'!B25</f>
        <v>0</v>
      </c>
      <c r="C58" s="31">
        <f>'Raw Data Consolidated'!C25</f>
        <v>0</v>
      </c>
      <c r="D58" s="31">
        <f>'Raw Data Consolidated'!D25</f>
        <v>0</v>
      </c>
      <c r="E58" s="31">
        <f>'Raw Data Consolidated'!E25</f>
        <v>0</v>
      </c>
      <c r="F58" s="31">
        <f>'Raw Data Consolidated'!F25</f>
        <v>0</v>
      </c>
      <c r="G58" s="31">
        <f>'Raw Data Consolidated'!G25</f>
        <v>0</v>
      </c>
      <c r="H58" s="31">
        <f>'Raw Data Consolidated'!H25</f>
        <v>0</v>
      </c>
      <c r="I58" s="31">
        <f>'Raw Data Consolidated'!I25</f>
        <v>0</v>
      </c>
      <c r="J58" s="31">
        <f>'Raw Data Consolidated'!J25</f>
        <v>0</v>
      </c>
      <c r="K58" s="31">
        <f>'Raw Data Consolidated'!K25</f>
        <v>0</v>
      </c>
      <c r="L58" s="31">
        <f>'Raw Data Consolidated'!L25</f>
        <v>0</v>
      </c>
      <c r="M58" s="31">
        <f>'Raw Data Consolidated'!M25</f>
        <v>0</v>
      </c>
      <c r="N58" s="3">
        <f>SUM(B58:M58)</f>
        <v>0</v>
      </c>
    </row>
    <row r="59" spans="1:14" ht="17.149999999999999" customHeight="1" x14ac:dyDescent="0.35">
      <c r="A59" s="16" t="s">
        <v>31</v>
      </c>
      <c r="B59" s="31">
        <f>'Raw Data Consolidated'!B103</f>
        <v>0</v>
      </c>
      <c r="C59" s="31">
        <f>'Raw Data Consolidated'!C103</f>
        <v>0</v>
      </c>
      <c r="D59" s="31">
        <f>'Raw Data Consolidated'!D103</f>
        <v>0</v>
      </c>
      <c r="E59" s="31">
        <f>'Raw Data Consolidated'!E103</f>
        <v>0</v>
      </c>
      <c r="F59" s="31">
        <f>'Raw Data Consolidated'!F103</f>
        <v>0</v>
      </c>
      <c r="G59" s="31">
        <f>'Raw Data Consolidated'!G103</f>
        <v>0</v>
      </c>
      <c r="H59" s="31">
        <f>'Raw Data Consolidated'!H103</f>
        <v>0</v>
      </c>
      <c r="I59" s="31">
        <f>'Raw Data Consolidated'!I103</f>
        <v>0</v>
      </c>
      <c r="J59" s="31">
        <f>'Raw Data Consolidated'!J103</f>
        <v>0</v>
      </c>
      <c r="K59" s="31">
        <f>'Raw Data Consolidated'!K103</f>
        <v>0</v>
      </c>
      <c r="L59" s="31">
        <f>'Raw Data Consolidated'!L103</f>
        <v>0</v>
      </c>
      <c r="M59" s="31">
        <f>'Raw Data Consolidated'!M103</f>
        <v>0</v>
      </c>
      <c r="N59" s="3">
        <f>SUM(B59:M59)</f>
        <v>0</v>
      </c>
    </row>
    <row r="60" spans="1:14" ht="17.149999999999999" customHeight="1" x14ac:dyDescent="0.35">
      <c r="A60" s="18" t="s">
        <v>32</v>
      </c>
      <c r="B60" s="7">
        <f t="shared" ref="B60:M60" si="13">B58-B59</f>
        <v>0</v>
      </c>
      <c r="C60" s="7">
        <f t="shared" si="13"/>
        <v>0</v>
      </c>
      <c r="D60" s="7">
        <f t="shared" si="13"/>
        <v>0</v>
      </c>
      <c r="E60" s="7">
        <f t="shared" si="13"/>
        <v>0</v>
      </c>
      <c r="F60" s="7">
        <f t="shared" si="13"/>
        <v>0</v>
      </c>
      <c r="G60" s="7">
        <f t="shared" si="13"/>
        <v>0</v>
      </c>
      <c r="H60" s="7">
        <f t="shared" si="13"/>
        <v>0</v>
      </c>
      <c r="I60" s="7">
        <f t="shared" si="13"/>
        <v>0</v>
      </c>
      <c r="J60" s="7">
        <f t="shared" si="13"/>
        <v>0</v>
      </c>
      <c r="K60" s="7">
        <f t="shared" si="13"/>
        <v>0</v>
      </c>
      <c r="L60" s="7">
        <f t="shared" si="13"/>
        <v>0</v>
      </c>
      <c r="M60" s="7">
        <f t="shared" si="13"/>
        <v>0</v>
      </c>
      <c r="N60" s="24">
        <f>SUM(B60:M60)</f>
        <v>0</v>
      </c>
    </row>
    <row r="61" spans="1:14" ht="8.15" customHeight="1" x14ac:dyDescent="0.35">
      <c r="A61" s="19"/>
      <c r="B61" s="93"/>
      <c r="C61" s="93"/>
      <c r="D61" s="93"/>
      <c r="E61" s="93"/>
      <c r="F61" s="93"/>
      <c r="G61" s="93"/>
      <c r="H61" s="93"/>
      <c r="I61" s="93"/>
      <c r="J61" s="93"/>
      <c r="K61" s="93"/>
      <c r="L61" s="93"/>
      <c r="M61" s="93"/>
      <c r="N61" s="20"/>
    </row>
    <row r="62" spans="1:14" ht="17.149999999999999" customHeight="1" x14ac:dyDescent="0.35">
      <c r="A62" s="16" t="s">
        <v>33</v>
      </c>
      <c r="B62" s="31">
        <f>'Raw Data Consolidated'!B26</f>
        <v>0</v>
      </c>
      <c r="C62" s="31">
        <f>'Raw Data Consolidated'!C26</f>
        <v>0</v>
      </c>
      <c r="D62" s="31">
        <f>'Raw Data Consolidated'!D26</f>
        <v>0</v>
      </c>
      <c r="E62" s="31">
        <f>'Raw Data Consolidated'!E26</f>
        <v>0</v>
      </c>
      <c r="F62" s="31">
        <f>'Raw Data Consolidated'!F26</f>
        <v>0</v>
      </c>
      <c r="G62" s="31">
        <f>'Raw Data Consolidated'!G26</f>
        <v>0</v>
      </c>
      <c r="H62" s="31">
        <f>'Raw Data Consolidated'!H26</f>
        <v>0</v>
      </c>
      <c r="I62" s="31">
        <f>'Raw Data Consolidated'!I26</f>
        <v>0</v>
      </c>
      <c r="J62" s="31">
        <f>'Raw Data Consolidated'!J26</f>
        <v>0</v>
      </c>
      <c r="K62" s="31">
        <f>'Raw Data Consolidated'!K26</f>
        <v>0</v>
      </c>
      <c r="L62" s="31">
        <f>'Raw Data Consolidated'!L26</f>
        <v>0</v>
      </c>
      <c r="M62" s="31">
        <f>'Raw Data Consolidated'!M26</f>
        <v>0</v>
      </c>
      <c r="N62" s="3">
        <f>SUM(B62:M62)</f>
        <v>0</v>
      </c>
    </row>
    <row r="63" spans="1:14" ht="17.149999999999999" customHeight="1" x14ac:dyDescent="0.35">
      <c r="A63" s="16" t="s">
        <v>34</v>
      </c>
      <c r="B63" s="31">
        <f>'Raw Data Consolidated'!B104</f>
        <v>0</v>
      </c>
      <c r="C63" s="31">
        <f>'Raw Data Consolidated'!C104</f>
        <v>0</v>
      </c>
      <c r="D63" s="31">
        <f>'Raw Data Consolidated'!D104</f>
        <v>0</v>
      </c>
      <c r="E63" s="31">
        <f>'Raw Data Consolidated'!E104</f>
        <v>0</v>
      </c>
      <c r="F63" s="31">
        <f>'Raw Data Consolidated'!F104</f>
        <v>0</v>
      </c>
      <c r="G63" s="31">
        <f>'Raw Data Consolidated'!G104</f>
        <v>0</v>
      </c>
      <c r="H63" s="31">
        <f>'Raw Data Consolidated'!H104</f>
        <v>0</v>
      </c>
      <c r="I63" s="31">
        <f>'Raw Data Consolidated'!I104</f>
        <v>0</v>
      </c>
      <c r="J63" s="31">
        <f>'Raw Data Consolidated'!J104</f>
        <v>0</v>
      </c>
      <c r="K63" s="31">
        <f>'Raw Data Consolidated'!K104</f>
        <v>0</v>
      </c>
      <c r="L63" s="31">
        <f>'Raw Data Consolidated'!L104</f>
        <v>0</v>
      </c>
      <c r="M63" s="31">
        <f>'Raw Data Consolidated'!M104</f>
        <v>0</v>
      </c>
      <c r="N63" s="3">
        <f>SUM(B63:M63)</f>
        <v>0</v>
      </c>
    </row>
    <row r="64" spans="1:14" ht="17.149999999999999" customHeight="1" x14ac:dyDescent="0.35">
      <c r="A64" s="18" t="s">
        <v>35</v>
      </c>
      <c r="B64" s="7">
        <f t="shared" ref="B64:M64" si="14">B62-B63</f>
        <v>0</v>
      </c>
      <c r="C64" s="7">
        <f t="shared" si="14"/>
        <v>0</v>
      </c>
      <c r="D64" s="7">
        <f t="shared" si="14"/>
        <v>0</v>
      </c>
      <c r="E64" s="7">
        <f t="shared" si="14"/>
        <v>0</v>
      </c>
      <c r="F64" s="7">
        <f t="shared" si="14"/>
        <v>0</v>
      </c>
      <c r="G64" s="7">
        <f t="shared" si="14"/>
        <v>0</v>
      </c>
      <c r="H64" s="7">
        <f t="shared" si="14"/>
        <v>0</v>
      </c>
      <c r="I64" s="7">
        <f t="shared" si="14"/>
        <v>0</v>
      </c>
      <c r="J64" s="7">
        <f t="shared" si="14"/>
        <v>0</v>
      </c>
      <c r="K64" s="7">
        <f t="shared" si="14"/>
        <v>0</v>
      </c>
      <c r="L64" s="7">
        <f t="shared" si="14"/>
        <v>0</v>
      </c>
      <c r="M64" s="7">
        <f t="shared" si="14"/>
        <v>0</v>
      </c>
      <c r="N64" s="24">
        <f>SUM(B64:M64)</f>
        <v>0</v>
      </c>
    </row>
    <row r="65" spans="1:14" ht="8.15" customHeight="1" x14ac:dyDescent="0.35">
      <c r="A65" s="19"/>
      <c r="B65" s="93"/>
      <c r="C65" s="93"/>
      <c r="D65" s="93"/>
      <c r="E65" s="93"/>
      <c r="F65" s="93"/>
      <c r="G65" s="93"/>
      <c r="H65" s="93"/>
      <c r="I65" s="93"/>
      <c r="J65" s="93"/>
      <c r="K65" s="93"/>
      <c r="L65" s="93"/>
      <c r="M65" s="93"/>
      <c r="N65" s="20"/>
    </row>
    <row r="66" spans="1:14" ht="17.149999999999999" customHeight="1" x14ac:dyDescent="0.35">
      <c r="A66" s="16" t="s">
        <v>42</v>
      </c>
      <c r="B66" s="31">
        <v>0</v>
      </c>
      <c r="C66" s="31">
        <v>0</v>
      </c>
      <c r="D66" s="31">
        <v>0</v>
      </c>
      <c r="E66" s="31">
        <v>0</v>
      </c>
      <c r="F66" s="31">
        <v>0</v>
      </c>
      <c r="G66" s="31">
        <v>0</v>
      </c>
      <c r="H66" s="31">
        <v>0</v>
      </c>
      <c r="I66" s="31">
        <v>0</v>
      </c>
      <c r="J66" s="31">
        <v>0</v>
      </c>
      <c r="K66" s="31">
        <v>0</v>
      </c>
      <c r="L66" s="31">
        <v>0</v>
      </c>
      <c r="M66" s="31">
        <v>0</v>
      </c>
      <c r="N66" s="3">
        <f>SUM(B66:M66)</f>
        <v>0</v>
      </c>
    </row>
    <row r="67" spans="1:14" ht="17.149999999999999" customHeight="1" x14ac:dyDescent="0.35">
      <c r="A67" s="16" t="s">
        <v>43</v>
      </c>
      <c r="B67" s="31">
        <f>'Raw Data Consolidated'!B105</f>
        <v>0</v>
      </c>
      <c r="C67" s="31">
        <f>'Raw Data Consolidated'!C105</f>
        <v>0</v>
      </c>
      <c r="D67" s="31">
        <f>'Raw Data Consolidated'!D105</f>
        <v>0</v>
      </c>
      <c r="E67" s="31">
        <f>'Raw Data Consolidated'!E105</f>
        <v>0</v>
      </c>
      <c r="F67" s="31">
        <f>'Raw Data Consolidated'!F105</f>
        <v>0</v>
      </c>
      <c r="G67" s="31">
        <f>'Raw Data Consolidated'!G105</f>
        <v>0</v>
      </c>
      <c r="H67" s="31">
        <f>'Raw Data Consolidated'!H105</f>
        <v>0</v>
      </c>
      <c r="I67" s="31">
        <f>'Raw Data Consolidated'!I105</f>
        <v>0</v>
      </c>
      <c r="J67" s="31">
        <f>'Raw Data Consolidated'!J105</f>
        <v>0</v>
      </c>
      <c r="K67" s="31">
        <f>'Raw Data Consolidated'!K105</f>
        <v>0</v>
      </c>
      <c r="L67" s="31">
        <f>'Raw Data Consolidated'!L105</f>
        <v>0</v>
      </c>
      <c r="M67" s="31">
        <f>'Raw Data Consolidated'!M105</f>
        <v>0</v>
      </c>
      <c r="N67" s="3">
        <f>SUM(B67:M67)</f>
        <v>0</v>
      </c>
    </row>
    <row r="68" spans="1:14" ht="17.149999999999999" customHeight="1" thickBot="1" x14ac:dyDescent="0.4">
      <c r="A68" s="21" t="s">
        <v>44</v>
      </c>
      <c r="B68" s="22">
        <f t="shared" ref="B68:M68" si="15">B66-B67</f>
        <v>0</v>
      </c>
      <c r="C68" s="22">
        <f t="shared" si="15"/>
        <v>0</v>
      </c>
      <c r="D68" s="22">
        <f t="shared" si="15"/>
        <v>0</v>
      </c>
      <c r="E68" s="22">
        <f t="shared" si="15"/>
        <v>0</v>
      </c>
      <c r="F68" s="22">
        <f t="shared" si="15"/>
        <v>0</v>
      </c>
      <c r="G68" s="22">
        <f t="shared" si="15"/>
        <v>0</v>
      </c>
      <c r="H68" s="22">
        <f t="shared" si="15"/>
        <v>0</v>
      </c>
      <c r="I68" s="22">
        <f t="shared" si="15"/>
        <v>0</v>
      </c>
      <c r="J68" s="22">
        <f t="shared" si="15"/>
        <v>0</v>
      </c>
      <c r="K68" s="22">
        <f t="shared" si="15"/>
        <v>0</v>
      </c>
      <c r="L68" s="22">
        <f t="shared" si="15"/>
        <v>0</v>
      </c>
      <c r="M68" s="22">
        <f t="shared" si="15"/>
        <v>0</v>
      </c>
      <c r="N68" s="25">
        <f>SUM(B68:M68)</f>
        <v>0</v>
      </c>
    </row>
    <row r="69" spans="1:14" ht="15.75" customHeight="1" thickBot="1" x14ac:dyDescent="0.4"/>
    <row r="70" spans="1:14" ht="15.75" customHeight="1" thickBot="1" x14ac:dyDescent="0.4">
      <c r="A70" s="26" t="s">
        <v>48</v>
      </c>
      <c r="B70" s="27"/>
      <c r="C70" s="27"/>
      <c r="D70" s="27"/>
      <c r="E70" s="27"/>
      <c r="F70" s="27"/>
      <c r="G70" s="27"/>
      <c r="H70" s="27"/>
      <c r="I70" s="27"/>
      <c r="J70" s="27"/>
      <c r="K70" s="27"/>
      <c r="L70" s="27"/>
      <c r="M70" s="27"/>
      <c r="N70" s="23"/>
    </row>
    <row r="71" spans="1:14" ht="17.149999999999999" customHeight="1" x14ac:dyDescent="0.35">
      <c r="A71" s="5" t="s">
        <v>49</v>
      </c>
      <c r="B71" s="31">
        <f>SUM('Raw Data Consolidated'!B27:B29)</f>
        <v>0</v>
      </c>
      <c r="C71" s="31">
        <f>SUM('Raw Data Consolidated'!C27:C29)</f>
        <v>0</v>
      </c>
      <c r="D71" s="31">
        <f>SUM('Raw Data Consolidated'!D27:D29)</f>
        <v>0</v>
      </c>
      <c r="E71" s="31">
        <f>SUM('Raw Data Consolidated'!E27:E29)</f>
        <v>0</v>
      </c>
      <c r="F71" s="31">
        <f>SUM('Raw Data Consolidated'!F27:F29)</f>
        <v>0</v>
      </c>
      <c r="G71" s="31">
        <f>SUM('Raw Data Consolidated'!G27:G29)</f>
        <v>0</v>
      </c>
      <c r="H71" s="31">
        <f>SUM('Raw Data Consolidated'!H27:H29)</f>
        <v>0</v>
      </c>
      <c r="I71" s="31">
        <f>SUM('Raw Data Consolidated'!I27:I29)</f>
        <v>0</v>
      </c>
      <c r="J71" s="31">
        <f>SUM('Raw Data Consolidated'!J27:J29)</f>
        <v>0</v>
      </c>
      <c r="K71" s="31">
        <f>SUM('Raw Data Consolidated'!K27:K29)</f>
        <v>0</v>
      </c>
      <c r="L71" s="31">
        <f>SUM('Raw Data Consolidated'!L27:L29)</f>
        <v>0</v>
      </c>
      <c r="M71" s="31">
        <f>SUM('Raw Data Consolidated'!M27:M29)</f>
        <v>0</v>
      </c>
      <c r="N71" s="3">
        <f>SUM(B71:M71)</f>
        <v>0</v>
      </c>
    </row>
    <row r="72" spans="1:14" ht="17.149999999999999" customHeight="1" x14ac:dyDescent="0.35">
      <c r="A72" s="5" t="s">
        <v>50</v>
      </c>
      <c r="B72" s="31">
        <f>('Raw Data Consolidated'!B106 + 'Raw Data Consolidated'!B112)</f>
        <v>0</v>
      </c>
      <c r="C72" s="31">
        <f>('Raw Data Consolidated'!C106 + 'Raw Data Consolidated'!C112)</f>
        <v>0</v>
      </c>
      <c r="D72" s="31">
        <f>('Raw Data Consolidated'!D106 + 'Raw Data Consolidated'!D112)</f>
        <v>0</v>
      </c>
      <c r="E72" s="31">
        <f>('Raw Data Consolidated'!E106 + 'Raw Data Consolidated'!E112)</f>
        <v>0</v>
      </c>
      <c r="F72" s="31">
        <f>('Raw Data Consolidated'!F106 + 'Raw Data Consolidated'!F112)</f>
        <v>0</v>
      </c>
      <c r="G72" s="31">
        <f>('Raw Data Consolidated'!G106 + 'Raw Data Consolidated'!G112)</f>
        <v>0</v>
      </c>
      <c r="H72" s="31">
        <f>('Raw Data Consolidated'!H106 + 'Raw Data Consolidated'!H112)</f>
        <v>0</v>
      </c>
      <c r="I72" s="31">
        <f>('Raw Data Consolidated'!I106 + 'Raw Data Consolidated'!I112)</f>
        <v>0</v>
      </c>
      <c r="J72" s="31">
        <f>('Raw Data Consolidated'!J106 + 'Raw Data Consolidated'!J112)</f>
        <v>0</v>
      </c>
      <c r="K72" s="31">
        <f>('Raw Data Consolidated'!K106 + 'Raw Data Consolidated'!K112)</f>
        <v>0</v>
      </c>
      <c r="L72" s="31">
        <f>('Raw Data Consolidated'!L106 + 'Raw Data Consolidated'!L112)</f>
        <v>0</v>
      </c>
      <c r="M72" s="31">
        <f>('Raw Data Consolidated'!M106 + 'Raw Data Consolidated'!M112)</f>
        <v>0</v>
      </c>
      <c r="N72" s="3">
        <f>SUM(B72:M72)</f>
        <v>0</v>
      </c>
    </row>
    <row r="73" spans="1:14" ht="17.149999999999999" customHeight="1" thickBot="1" x14ac:dyDescent="0.4">
      <c r="A73" s="8" t="s">
        <v>51</v>
      </c>
      <c r="B73" s="22">
        <f t="shared" ref="B73:M73" si="16">B71-B72</f>
        <v>0</v>
      </c>
      <c r="C73" s="22">
        <f t="shared" si="16"/>
        <v>0</v>
      </c>
      <c r="D73" s="22">
        <f t="shared" si="16"/>
        <v>0</v>
      </c>
      <c r="E73" s="22">
        <f t="shared" si="16"/>
        <v>0</v>
      </c>
      <c r="F73" s="22">
        <f t="shared" si="16"/>
        <v>0</v>
      </c>
      <c r="G73" s="22">
        <f t="shared" si="16"/>
        <v>0</v>
      </c>
      <c r="H73" s="22">
        <f t="shared" si="16"/>
        <v>0</v>
      </c>
      <c r="I73" s="22">
        <f t="shared" si="16"/>
        <v>0</v>
      </c>
      <c r="J73" s="22">
        <f t="shared" si="16"/>
        <v>0</v>
      </c>
      <c r="K73" s="22">
        <f t="shared" si="16"/>
        <v>0</v>
      </c>
      <c r="L73" s="22">
        <f t="shared" si="16"/>
        <v>0</v>
      </c>
      <c r="M73" s="22">
        <f t="shared" si="16"/>
        <v>0</v>
      </c>
      <c r="N73" s="9">
        <f>SUM(B73:M73)</f>
        <v>0</v>
      </c>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4"/>
  <sheetViews>
    <sheetView workbookViewId="0">
      <pane ySplit="1" topLeftCell="A2" activePane="bottomLeft" state="frozen"/>
      <selection pane="bottomLeft" activeCell="A2" sqref="A2"/>
    </sheetView>
  </sheetViews>
  <sheetFormatPr defaultColWidth="9.1796875" defaultRowHeight="14.5" x14ac:dyDescent="0.35"/>
  <cols>
    <col min="1" max="4" width="16.7265625" style="41" customWidth="1"/>
    <col min="5" max="14" width="12.7265625" style="41" customWidth="1"/>
    <col min="15" max="15" width="9.1796875" style="41" customWidth="1"/>
    <col min="16" max="16384" width="9.1796875" style="41"/>
  </cols>
  <sheetData>
    <row r="1" spans="1:14" ht="15.75" customHeight="1" thickBot="1" x14ac:dyDescent="0.4">
      <c r="A1" s="1" t="s">
        <v>3</v>
      </c>
      <c r="B1" s="2">
        <f>'Raw Data Consolidated'!B11</f>
        <v>42826</v>
      </c>
      <c r="C1" s="2">
        <f>'Raw Data Consolidated'!C11</f>
        <v>42856</v>
      </c>
      <c r="D1" s="2">
        <f>'Raw Data Consolidated'!D11</f>
        <v>42887</v>
      </c>
      <c r="E1" s="2">
        <f>'Raw Data Consolidated'!E11</f>
        <v>42917</v>
      </c>
      <c r="F1" s="2">
        <f>'Raw Data Consolidated'!F11</f>
        <v>42948</v>
      </c>
      <c r="G1" s="2">
        <f>'Raw Data Consolidated'!G11</f>
        <v>42979</v>
      </c>
      <c r="H1" s="2">
        <f>'Raw Data Consolidated'!H11</f>
        <v>43009</v>
      </c>
      <c r="I1" s="2">
        <f>'Raw Data Consolidated'!I11</f>
        <v>43040</v>
      </c>
      <c r="J1" s="2">
        <f>'Raw Data Consolidated'!J11</f>
        <v>43070</v>
      </c>
      <c r="K1" s="2">
        <f>'Raw Data Consolidated'!K11</f>
        <v>43101</v>
      </c>
      <c r="L1" s="2">
        <f>'Raw Data Consolidated'!L11</f>
        <v>43132</v>
      </c>
      <c r="M1" s="2">
        <f>'Raw Data Consolidated'!M11</f>
        <v>43160</v>
      </c>
      <c r="N1" s="1" t="s">
        <v>22</v>
      </c>
    </row>
    <row r="2" spans="1:14" x14ac:dyDescent="0.35">
      <c r="A2" s="13" t="s">
        <v>52</v>
      </c>
      <c r="B2" s="14"/>
      <c r="C2" s="14"/>
      <c r="D2" s="14"/>
      <c r="E2" s="14"/>
      <c r="F2" s="14"/>
      <c r="G2" s="14"/>
      <c r="H2" s="14"/>
      <c r="I2" s="14"/>
      <c r="J2" s="14"/>
      <c r="K2" s="14"/>
      <c r="L2" s="14"/>
      <c r="M2" s="14"/>
      <c r="N2" s="15"/>
    </row>
    <row r="3" spans="1:14" x14ac:dyDescent="0.35">
      <c r="A3" s="16" t="s">
        <v>53</v>
      </c>
      <c r="B3" s="31">
        <f>'Raw Data Consolidated'!B125 + 'Raw Data Consolidated'!B145 + 'Raw Data Consolidated'!B141</f>
        <v>0</v>
      </c>
      <c r="C3" s="31">
        <f>'Raw Data Consolidated'!C125 + 'Raw Data Consolidated'!C145 + 'Raw Data Consolidated'!C141</f>
        <v>0</v>
      </c>
      <c r="D3" s="31">
        <f>'Raw Data Consolidated'!D125 + 'Raw Data Consolidated'!D145 + 'Raw Data Consolidated'!D141</f>
        <v>0</v>
      </c>
      <c r="E3" s="31">
        <f>'Raw Data Consolidated'!E125 + 'Raw Data Consolidated'!E145 + 'Raw Data Consolidated'!E141</f>
        <v>180</v>
      </c>
      <c r="F3" s="31">
        <f>'Raw Data Consolidated'!F125 + 'Raw Data Consolidated'!F145 + 'Raw Data Consolidated'!F141</f>
        <v>0</v>
      </c>
      <c r="G3" s="31">
        <f>'Raw Data Consolidated'!G125 + 'Raw Data Consolidated'!G145 + 'Raw Data Consolidated'!G141</f>
        <v>0</v>
      </c>
      <c r="H3" s="31">
        <f>'Raw Data Consolidated'!H125 + 'Raw Data Consolidated'!H145 + 'Raw Data Consolidated'!H141</f>
        <v>161</v>
      </c>
      <c r="I3" s="31">
        <f>'Raw Data Consolidated'!I125 + 'Raw Data Consolidated'!I145 + 'Raw Data Consolidated'!I141</f>
        <v>0</v>
      </c>
      <c r="J3" s="31">
        <f>'Raw Data Consolidated'!J125 + 'Raw Data Consolidated'!J145 + 'Raw Data Consolidated'!J141</f>
        <v>0</v>
      </c>
      <c r="K3" s="31">
        <f>'Raw Data Consolidated'!K125 + 'Raw Data Consolidated'!K145 + 'Raw Data Consolidated'!K141</f>
        <v>4680</v>
      </c>
      <c r="L3" s="31">
        <f>'Raw Data Consolidated'!L125 + 'Raw Data Consolidated'!L145 + 'Raw Data Consolidated'!L141</f>
        <v>0</v>
      </c>
      <c r="M3" s="31">
        <f>'Raw Data Consolidated'!M125 + 'Raw Data Consolidated'!M145 + 'Raw Data Consolidated'!M141</f>
        <v>2430</v>
      </c>
      <c r="N3" s="3">
        <f>SUM(B3:M3)</f>
        <v>7451</v>
      </c>
    </row>
    <row r="4" spans="1:14" x14ac:dyDescent="0.35">
      <c r="A4" s="16" t="s">
        <v>54</v>
      </c>
      <c r="B4" s="31">
        <f>SUMIFS('GSTR-2A By Vendor'!$Q:$Q, 'GSTR-2A By Vendor'!$B:$B, B$1, 'GSTR-2A By Vendor'!$H:$H, "N", 'GSTR-2A By Vendor'!$AA:$AA, "N")</f>
        <v>0</v>
      </c>
      <c r="C4" s="31">
        <f>SUMIFS('GSTR-2A By Vendor'!$Q:$Q, 'GSTR-2A By Vendor'!$B:$B, C$1, 'GSTR-2A By Vendor'!$H:$H, "N", 'GSTR-2A By Vendor'!$AA:$AA, "N")</f>
        <v>0</v>
      </c>
      <c r="D4" s="31">
        <f>SUMIFS('GSTR-2A By Vendor'!$Q:$Q, 'GSTR-2A By Vendor'!$B:$B, D$1, 'GSTR-2A By Vendor'!$H:$H, "N", 'GSTR-2A By Vendor'!$AA:$AA, "N")</f>
        <v>0</v>
      </c>
      <c r="E4" s="31">
        <f>SUMIFS('GSTR-2A By Vendor'!$Q:$Q, 'GSTR-2A By Vendor'!$B:$B, E$1, 'GSTR-2A By Vendor'!$H:$H, "N", 'GSTR-2A By Vendor'!$AA:$AA, "N")</f>
        <v>2610</v>
      </c>
      <c r="F4" s="31">
        <f>SUMIFS('GSTR-2A By Vendor'!$Q:$Q, 'GSTR-2A By Vendor'!$B:$B, F$1, 'GSTR-2A By Vendor'!$H:$H, "N", 'GSTR-2A By Vendor'!$AA:$AA, "N")</f>
        <v>0</v>
      </c>
      <c r="G4" s="31">
        <f>SUMIFS('GSTR-2A By Vendor'!$Q:$Q, 'GSTR-2A By Vendor'!$B:$B, G$1, 'GSTR-2A By Vendor'!$H:$H, "N", 'GSTR-2A By Vendor'!$AA:$AA, "N")</f>
        <v>2700</v>
      </c>
      <c r="H4" s="31">
        <f>SUMIFS('GSTR-2A By Vendor'!$Q:$Q, 'GSTR-2A By Vendor'!$B:$B, H$1, 'GSTR-2A By Vendor'!$H:$H, "N", 'GSTR-2A By Vendor'!$AA:$AA, "N")</f>
        <v>164.66</v>
      </c>
      <c r="I4" s="31">
        <f>SUMIFS('GSTR-2A By Vendor'!$Q:$Q, 'GSTR-2A By Vendor'!$B:$B, I$1, 'GSTR-2A By Vendor'!$H:$H, "N", 'GSTR-2A By Vendor'!$AA:$AA, "N")</f>
        <v>0</v>
      </c>
      <c r="J4" s="31">
        <f>SUMIFS('GSTR-2A By Vendor'!$Q:$Q, 'GSTR-2A By Vendor'!$B:$B, J$1, 'GSTR-2A By Vendor'!$H:$H, "N", 'GSTR-2A By Vendor'!$AA:$AA, "N")</f>
        <v>1847.04</v>
      </c>
      <c r="K4" s="31">
        <f>SUMIFS('GSTR-2A By Vendor'!$Q:$Q, 'GSTR-2A By Vendor'!$B:$B, K$1, 'GSTR-2A By Vendor'!$H:$H, "N", 'GSTR-2A By Vendor'!$AA:$AA, "N")</f>
        <v>1980</v>
      </c>
      <c r="L4" s="31">
        <f>SUMIFS('GSTR-2A By Vendor'!$Q:$Q, 'GSTR-2A By Vendor'!$B:$B, L$1, 'GSTR-2A By Vendor'!$H:$H, "N", 'GSTR-2A By Vendor'!$AA:$AA, "N")</f>
        <v>0</v>
      </c>
      <c r="M4" s="31">
        <f>SUMIFS('GSTR-2A By Vendor'!$Q:$Q, 'GSTR-2A By Vendor'!$B:$B, M$1, 'GSTR-2A By Vendor'!$H:$H, "N", 'GSTR-2A By Vendor'!$AA:$AA, "N")</f>
        <v>0</v>
      </c>
      <c r="N4" s="3">
        <f>SUM(B4:M4)</f>
        <v>9301.7000000000007</v>
      </c>
    </row>
    <row r="5" spans="1:14" x14ac:dyDescent="0.35">
      <c r="A5" s="18" t="s">
        <v>35</v>
      </c>
      <c r="B5" s="7">
        <f t="shared" ref="B5:M5" si="0">B3-B4</f>
        <v>0</v>
      </c>
      <c r="C5" s="7">
        <f t="shared" si="0"/>
        <v>0</v>
      </c>
      <c r="D5" s="7">
        <f t="shared" si="0"/>
        <v>0</v>
      </c>
      <c r="E5" s="7">
        <f t="shared" si="0"/>
        <v>-2430</v>
      </c>
      <c r="F5" s="7">
        <f t="shared" si="0"/>
        <v>0</v>
      </c>
      <c r="G5" s="7">
        <f t="shared" si="0"/>
        <v>-2700</v>
      </c>
      <c r="H5" s="7">
        <f t="shared" si="0"/>
        <v>-3.6599999999999966</v>
      </c>
      <c r="I5" s="7">
        <f t="shared" si="0"/>
        <v>0</v>
      </c>
      <c r="J5" s="7">
        <f t="shared" si="0"/>
        <v>-1847.04</v>
      </c>
      <c r="K5" s="7">
        <f t="shared" si="0"/>
        <v>2700</v>
      </c>
      <c r="L5" s="7">
        <f t="shared" si="0"/>
        <v>0</v>
      </c>
      <c r="M5" s="7">
        <f t="shared" si="0"/>
        <v>2430</v>
      </c>
      <c r="N5" s="24">
        <f>SUM(B5:M5)</f>
        <v>-1850.6999999999998</v>
      </c>
    </row>
    <row r="6" spans="1:14" ht="8.15" customHeight="1" x14ac:dyDescent="0.35">
      <c r="A6" s="19"/>
      <c r="B6" s="93"/>
      <c r="C6" s="93"/>
      <c r="D6" s="93"/>
      <c r="E6" s="93"/>
      <c r="F6" s="93"/>
      <c r="G6" s="93"/>
      <c r="H6" s="93"/>
      <c r="I6" s="93"/>
      <c r="J6" s="93"/>
      <c r="K6" s="93"/>
      <c r="L6" s="93"/>
      <c r="M6" s="93"/>
      <c r="N6" s="20"/>
    </row>
    <row r="7" spans="1:14" x14ac:dyDescent="0.35">
      <c r="A7" s="16" t="s">
        <v>55</v>
      </c>
      <c r="B7" s="31">
        <f>'Raw Data Consolidated'!B126 + 'Raw Data Consolidated'!B142 + 'Raw Data Consolidated'!B146</f>
        <v>0</v>
      </c>
      <c r="C7" s="31">
        <f>'Raw Data Consolidated'!C126 + 'Raw Data Consolidated'!C142 + 'Raw Data Consolidated'!C146</f>
        <v>0</v>
      </c>
      <c r="D7" s="31">
        <f>'Raw Data Consolidated'!D126 + 'Raw Data Consolidated'!D142 + 'Raw Data Consolidated'!D146</f>
        <v>0</v>
      </c>
      <c r="E7" s="31">
        <f>'Raw Data Consolidated'!E126 + 'Raw Data Consolidated'!E142 + 'Raw Data Consolidated'!E146</f>
        <v>7202</v>
      </c>
      <c r="F7" s="31">
        <f>'Raw Data Consolidated'!F126 + 'Raw Data Consolidated'!F142 + 'Raw Data Consolidated'!F146</f>
        <v>21477</v>
      </c>
      <c r="G7" s="31">
        <f>'Raw Data Consolidated'!G126 + 'Raw Data Consolidated'!G142 + 'Raw Data Consolidated'!G146</f>
        <v>50775</v>
      </c>
      <c r="H7" s="31">
        <f>'Raw Data Consolidated'!H126 + 'Raw Data Consolidated'!H142 + 'Raw Data Consolidated'!H146</f>
        <v>106933</v>
      </c>
      <c r="I7" s="31">
        <f>'Raw Data Consolidated'!I126 + 'Raw Data Consolidated'!I142 + 'Raw Data Consolidated'!I146</f>
        <v>6042</v>
      </c>
      <c r="J7" s="31">
        <f>'Raw Data Consolidated'!J126 + 'Raw Data Consolidated'!J142 + 'Raw Data Consolidated'!J146</f>
        <v>13075</v>
      </c>
      <c r="K7" s="31">
        <f>'Raw Data Consolidated'!K126 + 'Raw Data Consolidated'!K142 + 'Raw Data Consolidated'!K146</f>
        <v>3591</v>
      </c>
      <c r="L7" s="31">
        <f>'Raw Data Consolidated'!L126 + 'Raw Data Consolidated'!L142 + 'Raw Data Consolidated'!L146</f>
        <v>6573</v>
      </c>
      <c r="M7" s="31">
        <f>'Raw Data Consolidated'!M126 + 'Raw Data Consolidated'!M142 + 'Raw Data Consolidated'!M146</f>
        <v>5961</v>
      </c>
      <c r="N7" s="3">
        <f>SUM(B7:M7)</f>
        <v>221629</v>
      </c>
    </row>
    <row r="8" spans="1:14" x14ac:dyDescent="0.35">
      <c r="A8" s="16" t="s">
        <v>56</v>
      </c>
      <c r="B8" s="31">
        <f>SUMIFS('GSTR-2A By Vendor'!$R:$R, 'GSTR-2A By Vendor'!$B:$B, B$1, 'GSTR-2A By Vendor'!$H:$H, "N", 'GSTR-2A By Vendor'!$AA:$AA, "N")</f>
        <v>0</v>
      </c>
      <c r="C8" s="31">
        <f>SUMIFS('GSTR-2A By Vendor'!$R:$R, 'GSTR-2A By Vendor'!$B:$B, C$1, 'GSTR-2A By Vendor'!$H:$H, "N", 'GSTR-2A By Vendor'!$AA:$AA, "N")</f>
        <v>0</v>
      </c>
      <c r="D8" s="31">
        <f>SUMIFS('GSTR-2A By Vendor'!$R:$R, 'GSTR-2A By Vendor'!$B:$B, D$1, 'GSTR-2A By Vendor'!$H:$H, "N", 'GSTR-2A By Vendor'!$AA:$AA, "N")</f>
        <v>0</v>
      </c>
      <c r="E8" s="31">
        <f>SUMIFS('GSTR-2A By Vendor'!$R:$R, 'GSTR-2A By Vendor'!$B:$B, E$1, 'GSTR-2A By Vendor'!$H:$H, "N", 'GSTR-2A By Vendor'!$AA:$AA, "N")</f>
        <v>16960.63</v>
      </c>
      <c r="F8" s="31">
        <f>SUMIFS('GSTR-2A By Vendor'!$R:$R, 'GSTR-2A By Vendor'!$B:$B, F$1, 'GSTR-2A By Vendor'!$H:$H, "N", 'GSTR-2A By Vendor'!$AA:$AA, "N")</f>
        <v>51619.42</v>
      </c>
      <c r="G8" s="31">
        <f>SUMIFS('GSTR-2A By Vendor'!$R:$R, 'GSTR-2A By Vendor'!$B:$B, G$1, 'GSTR-2A By Vendor'!$H:$H, "N", 'GSTR-2A By Vendor'!$AA:$AA, "N")</f>
        <v>28992.96000000001</v>
      </c>
      <c r="H8" s="31">
        <f>SUMIFS('GSTR-2A By Vendor'!$R:$R, 'GSTR-2A By Vendor'!$B:$B, H$1, 'GSTR-2A By Vendor'!$H:$H, "N", 'GSTR-2A By Vendor'!$AA:$AA, "N")</f>
        <v>103159.84</v>
      </c>
      <c r="I8" s="31">
        <f>SUMIFS('GSTR-2A By Vendor'!$R:$R, 'GSTR-2A By Vendor'!$B:$B, I$1, 'GSTR-2A By Vendor'!$H:$H, "N", 'GSTR-2A By Vendor'!$AA:$AA, "N")</f>
        <v>6592.2900000000009</v>
      </c>
      <c r="J8" s="31">
        <f>SUMIFS('GSTR-2A By Vendor'!$R:$R, 'GSTR-2A By Vendor'!$B:$B, J$1, 'GSTR-2A By Vendor'!$H:$H, "N", 'GSTR-2A By Vendor'!$AA:$AA, "N")</f>
        <v>9731.2999999999993</v>
      </c>
      <c r="K8" s="31">
        <f>SUMIFS('GSTR-2A By Vendor'!$R:$R, 'GSTR-2A By Vendor'!$B:$B, K$1, 'GSTR-2A By Vendor'!$H:$H, "N", 'GSTR-2A By Vendor'!$AA:$AA, "N")</f>
        <v>4948.84</v>
      </c>
      <c r="L8" s="31">
        <f>SUMIFS('GSTR-2A By Vendor'!$R:$R, 'GSTR-2A By Vendor'!$B:$B, L$1, 'GSTR-2A By Vendor'!$H:$H, "N", 'GSTR-2A By Vendor'!$AA:$AA, "N")</f>
        <v>6471.0400000000009</v>
      </c>
      <c r="M8" s="31">
        <f>SUMIFS('GSTR-2A By Vendor'!$R:$R, 'GSTR-2A By Vendor'!$B:$B, M$1, 'GSTR-2A By Vendor'!$H:$H, "N", 'GSTR-2A By Vendor'!$AA:$AA, "N")</f>
        <v>6563.68</v>
      </c>
      <c r="N8" s="3">
        <f>SUM(B8:M8)</f>
        <v>235040</v>
      </c>
    </row>
    <row r="9" spans="1:14" x14ac:dyDescent="0.35">
      <c r="A9" s="18" t="s">
        <v>38</v>
      </c>
      <c r="B9" s="7">
        <f>B7-B8</f>
        <v>0</v>
      </c>
      <c r="C9" s="7">
        <f>C7-C8</f>
        <v>0</v>
      </c>
      <c r="D9" s="7">
        <f>D7-D8</f>
        <v>0</v>
      </c>
      <c r="E9" s="7">
        <f t="shared" ref="E9:M9" si="1">(E7-E8)</f>
        <v>-9758.630000000001</v>
      </c>
      <c r="F9" s="7">
        <f t="shared" si="1"/>
        <v>-30142.42</v>
      </c>
      <c r="G9" s="7">
        <f t="shared" si="1"/>
        <v>21782.03999999999</v>
      </c>
      <c r="H9" s="7">
        <f t="shared" si="1"/>
        <v>3773.1600000000035</v>
      </c>
      <c r="I9" s="7">
        <f t="shared" si="1"/>
        <v>-550.29000000000087</v>
      </c>
      <c r="J9" s="7">
        <f t="shared" si="1"/>
        <v>3343.7000000000007</v>
      </c>
      <c r="K9" s="7">
        <f t="shared" si="1"/>
        <v>-1357.8400000000001</v>
      </c>
      <c r="L9" s="7">
        <f t="shared" si="1"/>
        <v>101.95999999999913</v>
      </c>
      <c r="M9" s="7">
        <f t="shared" si="1"/>
        <v>-602.68000000000029</v>
      </c>
      <c r="N9" s="24">
        <f>SUM(B9:M9)</f>
        <v>-13411.000000000011</v>
      </c>
    </row>
    <row r="10" spans="1:14" ht="8.15" customHeight="1" x14ac:dyDescent="0.35">
      <c r="A10" s="19"/>
      <c r="B10" s="93"/>
      <c r="C10" s="93"/>
      <c r="D10" s="93"/>
      <c r="E10" s="93"/>
      <c r="F10" s="93"/>
      <c r="G10" s="93"/>
      <c r="H10" s="93"/>
      <c r="I10" s="93"/>
      <c r="J10" s="93"/>
      <c r="K10" s="93"/>
      <c r="L10" s="93"/>
      <c r="M10" s="93"/>
      <c r="N10" s="20"/>
    </row>
    <row r="11" spans="1:14" x14ac:dyDescent="0.35">
      <c r="A11" s="16" t="s">
        <v>57</v>
      </c>
      <c r="B11" s="31">
        <f>'Raw Data Consolidated'!B127 +'Raw Data Consolidated'!B143 + 'Raw Data Consolidated'!B147</f>
        <v>0</v>
      </c>
      <c r="C11" s="31">
        <f>'Raw Data Consolidated'!C127 +'Raw Data Consolidated'!C143 + 'Raw Data Consolidated'!C147</f>
        <v>0</v>
      </c>
      <c r="D11" s="31">
        <f>'Raw Data Consolidated'!D127 +'Raw Data Consolidated'!D143 + 'Raw Data Consolidated'!D147</f>
        <v>0</v>
      </c>
      <c r="E11" s="31">
        <f>'Raw Data Consolidated'!E127 +'Raw Data Consolidated'!E143 + 'Raw Data Consolidated'!E147</f>
        <v>7202</v>
      </c>
      <c r="F11" s="31">
        <f>'Raw Data Consolidated'!F127 +'Raw Data Consolidated'!F143 + 'Raw Data Consolidated'!F147</f>
        <v>21477</v>
      </c>
      <c r="G11" s="31">
        <f>'Raw Data Consolidated'!G127 +'Raw Data Consolidated'!G143 + 'Raw Data Consolidated'!G147</f>
        <v>50775</v>
      </c>
      <c r="H11" s="31">
        <f>'Raw Data Consolidated'!H127 +'Raw Data Consolidated'!H143 + 'Raw Data Consolidated'!H147</f>
        <v>106933</v>
      </c>
      <c r="I11" s="31">
        <f>'Raw Data Consolidated'!I127 +'Raw Data Consolidated'!I143 + 'Raw Data Consolidated'!I147</f>
        <v>6042</v>
      </c>
      <c r="J11" s="31">
        <f>'Raw Data Consolidated'!J127 +'Raw Data Consolidated'!J143 + 'Raw Data Consolidated'!J147</f>
        <v>13075</v>
      </c>
      <c r="K11" s="31">
        <f>'Raw Data Consolidated'!K127 +'Raw Data Consolidated'!K143 + 'Raw Data Consolidated'!K147</f>
        <v>3591</v>
      </c>
      <c r="L11" s="31">
        <f>'Raw Data Consolidated'!L127 +'Raw Data Consolidated'!L143 + 'Raw Data Consolidated'!L147</f>
        <v>6573</v>
      </c>
      <c r="M11" s="31">
        <f>'Raw Data Consolidated'!M127 +'Raw Data Consolidated'!M143 + 'Raw Data Consolidated'!M147</f>
        <v>5961</v>
      </c>
      <c r="N11" s="3">
        <f>SUM(B11:M11)</f>
        <v>221629</v>
      </c>
    </row>
    <row r="12" spans="1:14" x14ac:dyDescent="0.35">
      <c r="A12" s="16" t="s">
        <v>58</v>
      </c>
      <c r="B12" s="31">
        <f>SUMIFS('GSTR-2A By Vendor'!$S:$S, 'GSTR-2A By Vendor'!$B:$B, B$1, 'GSTR-2A By Vendor'!$H:$H, "N", 'GSTR-2A By Vendor'!$AA:$AA, "N")</f>
        <v>0</v>
      </c>
      <c r="C12" s="31">
        <f>SUMIFS('GSTR-2A By Vendor'!$S:$S, 'GSTR-2A By Vendor'!$B:$B, C$1, 'GSTR-2A By Vendor'!$H:$H, "N", 'GSTR-2A By Vendor'!$AA:$AA, "N")</f>
        <v>0</v>
      </c>
      <c r="D12" s="31">
        <f>SUMIFS('GSTR-2A By Vendor'!$S:$S, 'GSTR-2A By Vendor'!$B:$B, D$1, 'GSTR-2A By Vendor'!$H:$H, "N", 'GSTR-2A By Vendor'!$AA:$AA, "N")</f>
        <v>0</v>
      </c>
      <c r="E12" s="31">
        <f>SUMIFS('GSTR-2A By Vendor'!$S:$S, 'GSTR-2A By Vendor'!$B:$B, E$1, 'GSTR-2A By Vendor'!$H:$H, "N", 'GSTR-2A By Vendor'!$AA:$AA, "N")</f>
        <v>16960.63</v>
      </c>
      <c r="F12" s="31">
        <f>SUMIFS('GSTR-2A By Vendor'!$S:$S, 'GSTR-2A By Vendor'!$B:$B, F$1, 'GSTR-2A By Vendor'!$H:$H, "N", 'GSTR-2A By Vendor'!$AA:$AA, "N")</f>
        <v>51619.42</v>
      </c>
      <c r="G12" s="31">
        <f>SUMIFS('GSTR-2A By Vendor'!$S:$S, 'GSTR-2A By Vendor'!$B:$B, G$1, 'GSTR-2A By Vendor'!$H:$H, "N", 'GSTR-2A By Vendor'!$AA:$AA, "N")</f>
        <v>28992.96000000001</v>
      </c>
      <c r="H12" s="31">
        <f>SUMIFS('GSTR-2A By Vendor'!$S:$S, 'GSTR-2A By Vendor'!$B:$B, H$1, 'GSTR-2A By Vendor'!$H:$H, "N", 'GSTR-2A By Vendor'!$AA:$AA, "N")</f>
        <v>103159.84</v>
      </c>
      <c r="I12" s="31">
        <f>SUMIFS('GSTR-2A By Vendor'!$S:$S, 'GSTR-2A By Vendor'!$B:$B, I$1, 'GSTR-2A By Vendor'!$H:$H, "N", 'GSTR-2A By Vendor'!$AA:$AA, "N")</f>
        <v>6592.2900000000009</v>
      </c>
      <c r="J12" s="31">
        <f>SUMIFS('GSTR-2A By Vendor'!$S:$S, 'GSTR-2A By Vendor'!$B:$B, J$1, 'GSTR-2A By Vendor'!$H:$H, "N", 'GSTR-2A By Vendor'!$AA:$AA, "N")</f>
        <v>9731.2999999999993</v>
      </c>
      <c r="K12" s="31">
        <f>SUMIFS('GSTR-2A By Vendor'!$S:$S, 'GSTR-2A By Vendor'!$B:$B, K$1, 'GSTR-2A By Vendor'!$H:$H, "N", 'GSTR-2A By Vendor'!$AA:$AA, "N")</f>
        <v>4948.84</v>
      </c>
      <c r="L12" s="31">
        <f>SUMIFS('GSTR-2A By Vendor'!$S:$S, 'GSTR-2A By Vendor'!$B:$B, L$1, 'GSTR-2A By Vendor'!$H:$H, "N", 'GSTR-2A By Vendor'!$AA:$AA, "N")</f>
        <v>6471.0400000000009</v>
      </c>
      <c r="M12" s="31">
        <f>SUMIFS('GSTR-2A By Vendor'!$S:$S, 'GSTR-2A By Vendor'!$B:$B, M$1, 'GSTR-2A By Vendor'!$H:$H, "N", 'GSTR-2A By Vendor'!$AA:$AA, "N")</f>
        <v>6563.68</v>
      </c>
      <c r="N12" s="3">
        <f>SUM(B12:M12)</f>
        <v>235040</v>
      </c>
    </row>
    <row r="13" spans="1:14" x14ac:dyDescent="0.35">
      <c r="A13" s="18" t="s">
        <v>41</v>
      </c>
      <c r="B13" s="7">
        <f>B11-B12</f>
        <v>0</v>
      </c>
      <c r="C13" s="7">
        <f>C11-C12</f>
        <v>0</v>
      </c>
      <c r="D13" s="7">
        <f>D11-D12</f>
        <v>0</v>
      </c>
      <c r="E13" s="7">
        <f t="shared" ref="E13:M13" si="2">(E11-E12)</f>
        <v>-9758.630000000001</v>
      </c>
      <c r="F13" s="7">
        <f t="shared" si="2"/>
        <v>-30142.42</v>
      </c>
      <c r="G13" s="7">
        <f t="shared" si="2"/>
        <v>21782.03999999999</v>
      </c>
      <c r="H13" s="7">
        <f t="shared" si="2"/>
        <v>3773.1600000000035</v>
      </c>
      <c r="I13" s="7">
        <f t="shared" si="2"/>
        <v>-550.29000000000087</v>
      </c>
      <c r="J13" s="7">
        <f t="shared" si="2"/>
        <v>3343.7000000000007</v>
      </c>
      <c r="K13" s="7">
        <f t="shared" si="2"/>
        <v>-1357.8400000000001</v>
      </c>
      <c r="L13" s="7">
        <f t="shared" si="2"/>
        <v>101.95999999999913</v>
      </c>
      <c r="M13" s="7">
        <f t="shared" si="2"/>
        <v>-602.68000000000029</v>
      </c>
      <c r="N13" s="24">
        <f>SUM(B13:M13)</f>
        <v>-13411.000000000011</v>
      </c>
    </row>
    <row r="14" spans="1:14" ht="8.15" customHeight="1" x14ac:dyDescent="0.35">
      <c r="A14" s="19"/>
      <c r="B14" s="93"/>
      <c r="C14" s="93"/>
      <c r="D14" s="93"/>
      <c r="E14" s="93"/>
      <c r="F14" s="93"/>
      <c r="G14" s="93"/>
      <c r="H14" s="93"/>
      <c r="I14" s="93"/>
      <c r="J14" s="93"/>
      <c r="K14" s="93"/>
      <c r="L14" s="93"/>
      <c r="M14" s="93"/>
      <c r="N14" s="20"/>
    </row>
    <row r="15" spans="1:14" x14ac:dyDescent="0.35">
      <c r="A15" s="16" t="s">
        <v>59</v>
      </c>
      <c r="B15" s="31">
        <f>'Raw Data Consolidated'!B128 + 'Raw Data Consolidated'!B144 + 'Raw Data Consolidated'!B148</f>
        <v>0</v>
      </c>
      <c r="C15" s="31">
        <f>'Raw Data Consolidated'!C128 + 'Raw Data Consolidated'!C144 + 'Raw Data Consolidated'!C148</f>
        <v>0</v>
      </c>
      <c r="D15" s="31">
        <f>'Raw Data Consolidated'!D128 + 'Raw Data Consolidated'!D144 + 'Raw Data Consolidated'!D148</f>
        <v>0</v>
      </c>
      <c r="E15" s="31">
        <f>'Raw Data Consolidated'!E128 + 'Raw Data Consolidated'!E144 + 'Raw Data Consolidated'!E148</f>
        <v>0</v>
      </c>
      <c r="F15" s="31">
        <f>'Raw Data Consolidated'!F128 + 'Raw Data Consolidated'!F144 + 'Raw Data Consolidated'!F148</f>
        <v>0</v>
      </c>
      <c r="G15" s="31">
        <f>'Raw Data Consolidated'!G128 + 'Raw Data Consolidated'!G144 + 'Raw Data Consolidated'!G148</f>
        <v>0</v>
      </c>
      <c r="H15" s="31">
        <f>'Raw Data Consolidated'!H128 + 'Raw Data Consolidated'!H144 + 'Raw Data Consolidated'!H148</f>
        <v>0</v>
      </c>
      <c r="I15" s="31">
        <f>'Raw Data Consolidated'!I128 + 'Raw Data Consolidated'!I144 + 'Raw Data Consolidated'!I148</f>
        <v>0</v>
      </c>
      <c r="J15" s="31">
        <f>'Raw Data Consolidated'!J128 + 'Raw Data Consolidated'!J144 + 'Raw Data Consolidated'!J148</f>
        <v>0</v>
      </c>
      <c r="K15" s="31">
        <f>'Raw Data Consolidated'!K128 + 'Raw Data Consolidated'!K144 + 'Raw Data Consolidated'!K148</f>
        <v>0</v>
      </c>
      <c r="L15" s="31">
        <f>'Raw Data Consolidated'!L128 + 'Raw Data Consolidated'!L144 + 'Raw Data Consolidated'!L148</f>
        <v>0</v>
      </c>
      <c r="M15" s="31">
        <f>'Raw Data Consolidated'!M128 + 'Raw Data Consolidated'!M144 + 'Raw Data Consolidated'!M148</f>
        <v>0</v>
      </c>
      <c r="N15" s="3">
        <f>SUM(B15:M15)</f>
        <v>0</v>
      </c>
    </row>
    <row r="16" spans="1:14" x14ac:dyDescent="0.35">
      <c r="A16" s="16" t="s">
        <v>60</v>
      </c>
      <c r="B16" s="31">
        <f>SUMIFS('GSTR-2A By Vendor'!$T:$T, 'GSTR-2A By Vendor'!$B:$B, B$1, 'GSTR-2A By Vendor'!$H:$H, "N", 'GSTR-2A By Vendor'!$AA:$AA, "N")</f>
        <v>0</v>
      </c>
      <c r="C16" s="31">
        <f>SUMIFS('GSTR-2A By Vendor'!$T:$T, 'GSTR-2A By Vendor'!$B:$B, C$1, 'GSTR-2A By Vendor'!$H:$H, "N", 'GSTR-2A By Vendor'!$AA:$AA, "N")</f>
        <v>0</v>
      </c>
      <c r="D16" s="31">
        <f>SUMIFS('GSTR-2A By Vendor'!$T:$T, 'GSTR-2A By Vendor'!$B:$B, D$1, 'GSTR-2A By Vendor'!$H:$H, "N", 'GSTR-2A By Vendor'!$AA:$AA, "N")</f>
        <v>0</v>
      </c>
      <c r="E16" s="31">
        <f>SUMIFS('GSTR-2A By Vendor'!$T:$T, 'GSTR-2A By Vendor'!$B:$B, E$1, 'GSTR-2A By Vendor'!$H:$H, "N", 'GSTR-2A By Vendor'!$AA:$AA, "N")</f>
        <v>0</v>
      </c>
      <c r="F16" s="31">
        <f>SUMIFS('GSTR-2A By Vendor'!$T:$T, 'GSTR-2A By Vendor'!$B:$B, F$1, 'GSTR-2A By Vendor'!$H:$H, "N", 'GSTR-2A By Vendor'!$AA:$AA, "N")</f>
        <v>0</v>
      </c>
      <c r="G16" s="31">
        <f>SUMIFS('GSTR-2A By Vendor'!$T:$T, 'GSTR-2A By Vendor'!$B:$B, G$1, 'GSTR-2A By Vendor'!$H:$H, "N", 'GSTR-2A By Vendor'!$AA:$AA, "N")</f>
        <v>0</v>
      </c>
      <c r="H16" s="31">
        <f>SUMIFS('GSTR-2A By Vendor'!$T:$T, 'GSTR-2A By Vendor'!$B:$B, H$1, 'GSTR-2A By Vendor'!$H:$H, "N", 'GSTR-2A By Vendor'!$AA:$AA, "N")</f>
        <v>0</v>
      </c>
      <c r="I16" s="31">
        <f>SUMIFS('GSTR-2A By Vendor'!$T:$T, 'GSTR-2A By Vendor'!$B:$B, I$1, 'GSTR-2A By Vendor'!$H:$H, "N", 'GSTR-2A By Vendor'!$AA:$AA, "N")</f>
        <v>0</v>
      </c>
      <c r="J16" s="31">
        <f>SUMIFS('GSTR-2A By Vendor'!$T:$T, 'GSTR-2A By Vendor'!$B:$B, J$1, 'GSTR-2A By Vendor'!$H:$H, "N", 'GSTR-2A By Vendor'!$AA:$AA, "N")</f>
        <v>0</v>
      </c>
      <c r="K16" s="31">
        <f>SUMIFS('GSTR-2A By Vendor'!$T:$T, 'GSTR-2A By Vendor'!$B:$B, K$1, 'GSTR-2A By Vendor'!$H:$H, "N", 'GSTR-2A By Vendor'!$AA:$AA, "N")</f>
        <v>0</v>
      </c>
      <c r="L16" s="31">
        <f>SUMIFS('GSTR-2A By Vendor'!$T:$T, 'GSTR-2A By Vendor'!$B:$B, L$1, 'GSTR-2A By Vendor'!$H:$H, "N", 'GSTR-2A By Vendor'!$AA:$AA, "N")</f>
        <v>0</v>
      </c>
      <c r="M16" s="31">
        <f>SUMIFS('GSTR-2A By Vendor'!$T:$T, 'GSTR-2A By Vendor'!$B:$B, M$1, 'GSTR-2A By Vendor'!$H:$H, "N", 'GSTR-2A By Vendor'!$AA:$AA, "N")</f>
        <v>0</v>
      </c>
      <c r="N16" s="3">
        <f>SUM(B16:M16)</f>
        <v>0</v>
      </c>
    </row>
    <row r="17" spans="1:14" ht="15.75" customHeight="1" thickBot="1" x14ac:dyDescent="0.4">
      <c r="A17" s="21" t="s">
        <v>44</v>
      </c>
      <c r="B17" s="22">
        <f>B15-B16</f>
        <v>0</v>
      </c>
      <c r="C17" s="22">
        <f>C15-C16</f>
        <v>0</v>
      </c>
      <c r="D17" s="22">
        <f>D15-D16</f>
        <v>0</v>
      </c>
      <c r="E17" s="22">
        <f t="shared" ref="E17:M17" si="3">(E15-E16)</f>
        <v>0</v>
      </c>
      <c r="F17" s="22">
        <f t="shared" si="3"/>
        <v>0</v>
      </c>
      <c r="G17" s="22">
        <f t="shared" si="3"/>
        <v>0</v>
      </c>
      <c r="H17" s="22">
        <f t="shared" si="3"/>
        <v>0</v>
      </c>
      <c r="I17" s="22">
        <f t="shared" si="3"/>
        <v>0</v>
      </c>
      <c r="J17" s="22">
        <f t="shared" si="3"/>
        <v>0</v>
      </c>
      <c r="K17" s="22">
        <f t="shared" si="3"/>
        <v>0</v>
      </c>
      <c r="L17" s="22">
        <f t="shared" si="3"/>
        <v>0</v>
      </c>
      <c r="M17" s="22">
        <f t="shared" si="3"/>
        <v>0</v>
      </c>
      <c r="N17" s="25">
        <f>SUM(B17:M17)</f>
        <v>0</v>
      </c>
    </row>
    <row r="18" spans="1:14" ht="15.75" customHeight="1" thickBot="1" x14ac:dyDescent="0.4"/>
    <row r="19" spans="1:14" x14ac:dyDescent="0.35">
      <c r="A19" s="12" t="s">
        <v>61</v>
      </c>
      <c r="B19" s="13"/>
      <c r="C19" s="14"/>
      <c r="D19" s="14"/>
      <c r="E19" s="14"/>
      <c r="F19" s="14"/>
      <c r="G19" s="14"/>
      <c r="H19" s="14"/>
      <c r="I19" s="14"/>
      <c r="J19" s="14"/>
      <c r="K19" s="14"/>
      <c r="L19" s="14"/>
      <c r="M19" s="14"/>
      <c r="N19" s="15"/>
    </row>
    <row r="20" spans="1:14" x14ac:dyDescent="0.35">
      <c r="A20" s="17" t="s">
        <v>53</v>
      </c>
      <c r="B20" s="31">
        <f>'Raw Data Consolidated'!B115 + 'Raw Data Consolidated'!B117</f>
        <v>0</v>
      </c>
      <c r="C20" s="31">
        <f>'Raw Data Consolidated'!C115 + 'Raw Data Consolidated'!C117</f>
        <v>0</v>
      </c>
      <c r="D20" s="31">
        <f>'Raw Data Consolidated'!D115 + 'Raw Data Consolidated'!D117</f>
        <v>0</v>
      </c>
      <c r="E20" s="31">
        <f>'Raw Data Consolidated'!E115 + 'Raw Data Consolidated'!E117</f>
        <v>0</v>
      </c>
      <c r="F20" s="31">
        <f>'Raw Data Consolidated'!F115 + 'Raw Data Consolidated'!F117</f>
        <v>0</v>
      </c>
      <c r="G20" s="31">
        <f>'Raw Data Consolidated'!G115 + 'Raw Data Consolidated'!G117</f>
        <v>0</v>
      </c>
      <c r="H20" s="31">
        <f>'Raw Data Consolidated'!H115 + 'Raw Data Consolidated'!H117</f>
        <v>0</v>
      </c>
      <c r="I20" s="31">
        <f>'Raw Data Consolidated'!I115 + 'Raw Data Consolidated'!I117</f>
        <v>0</v>
      </c>
      <c r="J20" s="31">
        <f>'Raw Data Consolidated'!J115 + 'Raw Data Consolidated'!J117</f>
        <v>0</v>
      </c>
      <c r="K20" s="31">
        <f>'Raw Data Consolidated'!K115 + 'Raw Data Consolidated'!K117</f>
        <v>0</v>
      </c>
      <c r="L20" s="31">
        <f>'Raw Data Consolidated'!L115 + 'Raw Data Consolidated'!L117</f>
        <v>0</v>
      </c>
      <c r="M20" s="31">
        <f>'Raw Data Consolidated'!M115 + 'Raw Data Consolidated'!M117</f>
        <v>0</v>
      </c>
      <c r="N20" s="3">
        <f>SUM(B20:M20)</f>
        <v>0</v>
      </c>
    </row>
    <row r="21" spans="1:14" x14ac:dyDescent="0.35">
      <c r="A21" s="17" t="s">
        <v>54</v>
      </c>
      <c r="B21" s="31">
        <f>'Raw Data Consolidated'!B108</f>
        <v>0</v>
      </c>
      <c r="C21" s="31">
        <f>'Raw Data Consolidated'!C108</f>
        <v>0</v>
      </c>
      <c r="D21" s="31">
        <f>'Raw Data Consolidated'!D108</f>
        <v>0</v>
      </c>
      <c r="E21" s="31">
        <f>'Raw Data Consolidated'!E108</f>
        <v>0</v>
      </c>
      <c r="F21" s="31">
        <f>'Raw Data Consolidated'!F108</f>
        <v>0</v>
      </c>
      <c r="G21" s="31">
        <f>'Raw Data Consolidated'!G108</f>
        <v>0</v>
      </c>
      <c r="H21" s="31">
        <f>'Raw Data Consolidated'!H108</f>
        <v>0</v>
      </c>
      <c r="I21" s="31">
        <f>'Raw Data Consolidated'!I108</f>
        <v>0</v>
      </c>
      <c r="J21" s="31">
        <f>'Raw Data Consolidated'!J108</f>
        <v>0</v>
      </c>
      <c r="K21" s="31">
        <f>'Raw Data Consolidated'!K108</f>
        <v>0</v>
      </c>
      <c r="L21" s="31">
        <f>'Raw Data Consolidated'!L108</f>
        <v>0</v>
      </c>
      <c r="M21" s="31">
        <f>'Raw Data Consolidated'!M108</f>
        <v>0</v>
      </c>
      <c r="N21" s="3">
        <f>SUM(B21:M21)</f>
        <v>0</v>
      </c>
    </row>
    <row r="22" spans="1:14" x14ac:dyDescent="0.35">
      <c r="A22" s="6" t="s">
        <v>35</v>
      </c>
      <c r="B22" s="7">
        <f>B20-B21</f>
        <v>0</v>
      </c>
      <c r="C22" s="7">
        <f>C20-C21</f>
        <v>0</v>
      </c>
      <c r="D22" s="7">
        <f>D20-D21</f>
        <v>0</v>
      </c>
      <c r="E22" s="7">
        <f t="shared" ref="E22:M22" si="4">(E20-E21)</f>
        <v>0</v>
      </c>
      <c r="F22" s="7">
        <f t="shared" si="4"/>
        <v>0</v>
      </c>
      <c r="G22" s="7">
        <f t="shared" si="4"/>
        <v>0</v>
      </c>
      <c r="H22" s="7">
        <f t="shared" si="4"/>
        <v>0</v>
      </c>
      <c r="I22" s="7">
        <f t="shared" si="4"/>
        <v>0</v>
      </c>
      <c r="J22" s="7">
        <f t="shared" si="4"/>
        <v>0</v>
      </c>
      <c r="K22" s="7">
        <f t="shared" si="4"/>
        <v>0</v>
      </c>
      <c r="L22" s="7">
        <f t="shared" si="4"/>
        <v>0</v>
      </c>
      <c r="M22" s="7">
        <f t="shared" si="4"/>
        <v>0</v>
      </c>
      <c r="N22" s="24">
        <f>SUM(B22:M22)</f>
        <v>0</v>
      </c>
    </row>
    <row r="23" spans="1:14" ht="8.15" customHeight="1" x14ac:dyDescent="0.35">
      <c r="A23" s="93"/>
      <c r="B23" s="17"/>
      <c r="C23" s="93"/>
      <c r="D23" s="93"/>
      <c r="E23" s="93"/>
      <c r="F23" s="93"/>
      <c r="G23" s="93"/>
      <c r="H23" s="93"/>
      <c r="I23" s="93"/>
      <c r="J23" s="93"/>
      <c r="K23" s="93"/>
      <c r="L23" s="93"/>
      <c r="M23" s="93"/>
      <c r="N23" s="20"/>
    </row>
    <row r="24" spans="1:14" x14ac:dyDescent="0.35">
      <c r="A24" s="17" t="s">
        <v>55</v>
      </c>
      <c r="B24" s="31">
        <f>'Raw Data Consolidated'!B118</f>
        <v>0</v>
      </c>
      <c r="C24" s="31">
        <f>'Raw Data Consolidated'!C118</f>
        <v>0</v>
      </c>
      <c r="D24" s="31">
        <f>'Raw Data Consolidated'!D118</f>
        <v>0</v>
      </c>
      <c r="E24" s="31">
        <f>'Raw Data Consolidated'!E118</f>
        <v>0</v>
      </c>
      <c r="F24" s="31">
        <f>'Raw Data Consolidated'!F118</f>
        <v>10854</v>
      </c>
      <c r="G24" s="31">
        <f>'Raw Data Consolidated'!G118</f>
        <v>1845</v>
      </c>
      <c r="H24" s="31">
        <f>'Raw Data Consolidated'!H118</f>
        <v>2295</v>
      </c>
      <c r="I24" s="31">
        <f>'Raw Data Consolidated'!I118</f>
        <v>0</v>
      </c>
      <c r="J24" s="31">
        <f>'Raw Data Consolidated'!J118</f>
        <v>0</v>
      </c>
      <c r="K24" s="31">
        <f>'Raw Data Consolidated'!K118</f>
        <v>900</v>
      </c>
      <c r="L24" s="31">
        <f>'Raw Data Consolidated'!L118</f>
        <v>0</v>
      </c>
      <c r="M24" s="31">
        <f>'Raw Data Consolidated'!M118</f>
        <v>0</v>
      </c>
      <c r="N24" s="3">
        <f>SUM(B24:M24)</f>
        <v>15894</v>
      </c>
    </row>
    <row r="25" spans="1:14" x14ac:dyDescent="0.35">
      <c r="A25" s="17" t="s">
        <v>56</v>
      </c>
      <c r="B25" s="31">
        <f>'Raw Data Consolidated'!B109</f>
        <v>0</v>
      </c>
      <c r="C25" s="31">
        <f>'Raw Data Consolidated'!C109</f>
        <v>0</v>
      </c>
      <c r="D25" s="31">
        <f>'Raw Data Consolidated'!D109</f>
        <v>0</v>
      </c>
      <c r="E25" s="31">
        <f>'Raw Data Consolidated'!E109</f>
        <v>8559</v>
      </c>
      <c r="F25" s="31">
        <f>'Raw Data Consolidated'!F109</f>
        <v>2565</v>
      </c>
      <c r="G25" s="31">
        <f>'Raw Data Consolidated'!G109</f>
        <v>1845</v>
      </c>
      <c r="H25" s="31">
        <f>'Raw Data Consolidated'!H109</f>
        <v>2295</v>
      </c>
      <c r="I25" s="31">
        <f>'Raw Data Consolidated'!I109</f>
        <v>0</v>
      </c>
      <c r="J25" s="31">
        <f>'Raw Data Consolidated'!J109</f>
        <v>0</v>
      </c>
      <c r="K25" s="31">
        <f>'Raw Data Consolidated'!K109</f>
        <v>900</v>
      </c>
      <c r="L25" s="31">
        <f>'Raw Data Consolidated'!L109</f>
        <v>0</v>
      </c>
      <c r="M25" s="31">
        <f>'Raw Data Consolidated'!M109</f>
        <v>0</v>
      </c>
      <c r="N25" s="3">
        <f>SUM(B25:M25)</f>
        <v>16164</v>
      </c>
    </row>
    <row r="26" spans="1:14" x14ac:dyDescent="0.35">
      <c r="A26" s="6" t="s">
        <v>38</v>
      </c>
      <c r="B26" s="7">
        <f>B24-B25</f>
        <v>0</v>
      </c>
      <c r="C26" s="7">
        <f>C24-C25</f>
        <v>0</v>
      </c>
      <c r="D26" s="7">
        <f>D24-D25</f>
        <v>0</v>
      </c>
      <c r="E26" s="7">
        <f t="shared" ref="E26:M26" si="5">(E24-E25)</f>
        <v>-8559</v>
      </c>
      <c r="F26" s="7">
        <f t="shared" si="5"/>
        <v>8289</v>
      </c>
      <c r="G26" s="7">
        <f t="shared" si="5"/>
        <v>0</v>
      </c>
      <c r="H26" s="7">
        <f t="shared" si="5"/>
        <v>0</v>
      </c>
      <c r="I26" s="7">
        <f t="shared" si="5"/>
        <v>0</v>
      </c>
      <c r="J26" s="7">
        <f t="shared" si="5"/>
        <v>0</v>
      </c>
      <c r="K26" s="7">
        <f t="shared" si="5"/>
        <v>0</v>
      </c>
      <c r="L26" s="7">
        <f t="shared" si="5"/>
        <v>0</v>
      </c>
      <c r="M26" s="7">
        <f t="shared" si="5"/>
        <v>0</v>
      </c>
      <c r="N26" s="24">
        <f>SUM(B26:M26)</f>
        <v>-270</v>
      </c>
    </row>
    <row r="27" spans="1:14" ht="8.15" customHeight="1" x14ac:dyDescent="0.35">
      <c r="A27" s="93"/>
      <c r="B27" s="17"/>
      <c r="C27" s="93"/>
      <c r="D27" s="93"/>
      <c r="E27" s="93"/>
      <c r="F27" s="93"/>
      <c r="G27" s="93"/>
      <c r="H27" s="93"/>
      <c r="I27" s="93"/>
      <c r="J27" s="93"/>
      <c r="K27" s="93"/>
      <c r="L27" s="93"/>
      <c r="M27" s="93"/>
      <c r="N27" s="20"/>
    </row>
    <row r="28" spans="1:14" x14ac:dyDescent="0.35">
      <c r="A28" s="17" t="s">
        <v>57</v>
      </c>
      <c r="B28" s="31">
        <f>'Raw Data Consolidated'!B119</f>
        <v>0</v>
      </c>
      <c r="C28" s="31">
        <f>'Raw Data Consolidated'!C119</f>
        <v>0</v>
      </c>
      <c r="D28" s="31">
        <f>'Raw Data Consolidated'!D119</f>
        <v>0</v>
      </c>
      <c r="E28" s="31">
        <f>'Raw Data Consolidated'!E119</f>
        <v>0</v>
      </c>
      <c r="F28" s="31">
        <f>'Raw Data Consolidated'!F119</f>
        <v>10854</v>
      </c>
      <c r="G28" s="31">
        <f>'Raw Data Consolidated'!G119</f>
        <v>1845</v>
      </c>
      <c r="H28" s="31">
        <f>'Raw Data Consolidated'!H119</f>
        <v>2295</v>
      </c>
      <c r="I28" s="31">
        <f>'Raw Data Consolidated'!I119</f>
        <v>0</v>
      </c>
      <c r="J28" s="31">
        <f>'Raw Data Consolidated'!J119</f>
        <v>0</v>
      </c>
      <c r="K28" s="31">
        <f>'Raw Data Consolidated'!K119</f>
        <v>900</v>
      </c>
      <c r="L28" s="31">
        <f>'Raw Data Consolidated'!L119</f>
        <v>0</v>
      </c>
      <c r="M28" s="31">
        <f>'Raw Data Consolidated'!M119</f>
        <v>0</v>
      </c>
      <c r="N28" s="3">
        <f>SUM(B28:M28)</f>
        <v>15894</v>
      </c>
    </row>
    <row r="29" spans="1:14" x14ac:dyDescent="0.35">
      <c r="A29" s="17" t="s">
        <v>58</v>
      </c>
      <c r="B29" s="31">
        <f>'Raw Data Consolidated'!B110</f>
        <v>0</v>
      </c>
      <c r="C29" s="31">
        <f>'Raw Data Consolidated'!C110</f>
        <v>0</v>
      </c>
      <c r="D29" s="31">
        <f>'Raw Data Consolidated'!D110</f>
        <v>0</v>
      </c>
      <c r="E29" s="31">
        <f>'Raw Data Consolidated'!E110</f>
        <v>8559</v>
      </c>
      <c r="F29" s="31">
        <f>'Raw Data Consolidated'!F110</f>
        <v>2565</v>
      </c>
      <c r="G29" s="31">
        <f>'Raw Data Consolidated'!G110</f>
        <v>1845</v>
      </c>
      <c r="H29" s="31">
        <f>'Raw Data Consolidated'!H110</f>
        <v>2295</v>
      </c>
      <c r="I29" s="31">
        <f>'Raw Data Consolidated'!I110</f>
        <v>0</v>
      </c>
      <c r="J29" s="31">
        <f>'Raw Data Consolidated'!J110</f>
        <v>0</v>
      </c>
      <c r="K29" s="31">
        <f>'Raw Data Consolidated'!K110</f>
        <v>900</v>
      </c>
      <c r="L29" s="31">
        <f>'Raw Data Consolidated'!L110</f>
        <v>0</v>
      </c>
      <c r="M29" s="31">
        <f>'Raw Data Consolidated'!M110</f>
        <v>0</v>
      </c>
      <c r="N29" s="3">
        <f>SUM(B29:M29)</f>
        <v>16164</v>
      </c>
    </row>
    <row r="30" spans="1:14" x14ac:dyDescent="0.35">
      <c r="A30" s="6" t="s">
        <v>41</v>
      </c>
      <c r="B30" s="7">
        <f>B28-B29</f>
        <v>0</v>
      </c>
      <c r="C30" s="7">
        <f>C28-C29</f>
        <v>0</v>
      </c>
      <c r="D30" s="7">
        <f>D28-D29</f>
        <v>0</v>
      </c>
      <c r="E30" s="7">
        <f t="shared" ref="E30:M30" si="6">(E28-E29)</f>
        <v>-8559</v>
      </c>
      <c r="F30" s="7">
        <f t="shared" si="6"/>
        <v>8289</v>
      </c>
      <c r="G30" s="7">
        <f t="shared" si="6"/>
        <v>0</v>
      </c>
      <c r="H30" s="7">
        <f t="shared" si="6"/>
        <v>0</v>
      </c>
      <c r="I30" s="7">
        <f t="shared" si="6"/>
        <v>0</v>
      </c>
      <c r="J30" s="7">
        <f t="shared" si="6"/>
        <v>0</v>
      </c>
      <c r="K30" s="7">
        <f t="shared" si="6"/>
        <v>0</v>
      </c>
      <c r="L30" s="7">
        <f t="shared" si="6"/>
        <v>0</v>
      </c>
      <c r="M30" s="7">
        <f t="shared" si="6"/>
        <v>0</v>
      </c>
      <c r="N30" s="24">
        <f>SUM(B30:M30)</f>
        <v>-270</v>
      </c>
    </row>
    <row r="31" spans="1:14" ht="8.15" customHeight="1" x14ac:dyDescent="0.35">
      <c r="A31" s="93"/>
      <c r="B31" s="17"/>
      <c r="C31" s="93"/>
      <c r="D31" s="93"/>
      <c r="E31" s="93"/>
      <c r="F31" s="93"/>
      <c r="G31" s="93"/>
      <c r="H31" s="93"/>
      <c r="I31" s="93"/>
      <c r="J31" s="93"/>
      <c r="K31" s="93"/>
      <c r="L31" s="93"/>
      <c r="M31" s="93"/>
      <c r="N31" s="20"/>
    </row>
    <row r="32" spans="1:14" x14ac:dyDescent="0.35">
      <c r="A32" s="17" t="s">
        <v>59</v>
      </c>
      <c r="B32" s="31">
        <f>('Raw Data Consolidated'!B116+'Raw Data Consolidated'!B120)</f>
        <v>0</v>
      </c>
      <c r="C32" s="31">
        <f>('Raw Data Consolidated'!C116+'Raw Data Consolidated'!C120)</f>
        <v>0</v>
      </c>
      <c r="D32" s="31">
        <f>('Raw Data Consolidated'!D116+'Raw Data Consolidated'!D120)</f>
        <v>0</v>
      </c>
      <c r="E32" s="31">
        <f>('Raw Data Consolidated'!E116+'Raw Data Consolidated'!E120)</f>
        <v>0</v>
      </c>
      <c r="F32" s="31">
        <f>('Raw Data Consolidated'!F116+'Raw Data Consolidated'!F120)</f>
        <v>0</v>
      </c>
      <c r="G32" s="31">
        <f>('Raw Data Consolidated'!G116+'Raw Data Consolidated'!G120)</f>
        <v>0</v>
      </c>
      <c r="H32" s="31">
        <f>('Raw Data Consolidated'!H116+'Raw Data Consolidated'!H120)</f>
        <v>0</v>
      </c>
      <c r="I32" s="31">
        <f>('Raw Data Consolidated'!I116+'Raw Data Consolidated'!I120)</f>
        <v>0</v>
      </c>
      <c r="J32" s="31">
        <f>('Raw Data Consolidated'!J116+'Raw Data Consolidated'!J120)</f>
        <v>0</v>
      </c>
      <c r="K32" s="31">
        <f>('Raw Data Consolidated'!K116+'Raw Data Consolidated'!K120)</f>
        <v>0</v>
      </c>
      <c r="L32" s="31">
        <f>('Raw Data Consolidated'!L116+'Raw Data Consolidated'!L120)</f>
        <v>0</v>
      </c>
      <c r="M32" s="31">
        <f>('Raw Data Consolidated'!M116+'Raw Data Consolidated'!M120)</f>
        <v>0</v>
      </c>
      <c r="N32" s="3">
        <f>SUM(B32:M32)</f>
        <v>0</v>
      </c>
    </row>
    <row r="33" spans="1:14" x14ac:dyDescent="0.35">
      <c r="A33" s="17" t="s">
        <v>60</v>
      </c>
      <c r="B33" s="31">
        <f>'Raw Data Consolidated'!B111</f>
        <v>0</v>
      </c>
      <c r="C33" s="31">
        <f>'Raw Data Consolidated'!C111</f>
        <v>0</v>
      </c>
      <c r="D33" s="31">
        <f>'Raw Data Consolidated'!D111</f>
        <v>0</v>
      </c>
      <c r="E33" s="31">
        <f>'Raw Data Consolidated'!E111</f>
        <v>0</v>
      </c>
      <c r="F33" s="31">
        <f>'Raw Data Consolidated'!F111</f>
        <v>0</v>
      </c>
      <c r="G33" s="31">
        <f>'Raw Data Consolidated'!G111</f>
        <v>0</v>
      </c>
      <c r="H33" s="31">
        <f>'Raw Data Consolidated'!H111</f>
        <v>0</v>
      </c>
      <c r="I33" s="31">
        <f>'Raw Data Consolidated'!I111</f>
        <v>0</v>
      </c>
      <c r="J33" s="31">
        <f>'Raw Data Consolidated'!J111</f>
        <v>0</v>
      </c>
      <c r="K33" s="31">
        <f>'Raw Data Consolidated'!K111</f>
        <v>0</v>
      </c>
      <c r="L33" s="31">
        <f>'Raw Data Consolidated'!L111</f>
        <v>0</v>
      </c>
      <c r="M33" s="31">
        <f>'Raw Data Consolidated'!M111</f>
        <v>0</v>
      </c>
      <c r="N33" s="3">
        <f>SUM(B33:M33)</f>
        <v>0</v>
      </c>
    </row>
    <row r="34" spans="1:14" ht="15.75" customHeight="1" thickBot="1" x14ac:dyDescent="0.4">
      <c r="A34" s="8" t="s">
        <v>44</v>
      </c>
      <c r="B34" s="22">
        <f>B32-B33</f>
        <v>0</v>
      </c>
      <c r="C34" s="22">
        <f>C32-C33</f>
        <v>0</v>
      </c>
      <c r="D34" s="22">
        <f>D32-D33</f>
        <v>0</v>
      </c>
      <c r="E34" s="22">
        <f t="shared" ref="E34:M34" si="7">(E32-E33)</f>
        <v>0</v>
      </c>
      <c r="F34" s="22">
        <f t="shared" si="7"/>
        <v>0</v>
      </c>
      <c r="G34" s="22">
        <f t="shared" si="7"/>
        <v>0</v>
      </c>
      <c r="H34" s="22">
        <f t="shared" si="7"/>
        <v>0</v>
      </c>
      <c r="I34" s="22">
        <f t="shared" si="7"/>
        <v>0</v>
      </c>
      <c r="J34" s="22">
        <f t="shared" si="7"/>
        <v>0</v>
      </c>
      <c r="K34" s="22">
        <f t="shared" si="7"/>
        <v>0</v>
      </c>
      <c r="L34" s="22">
        <f t="shared" si="7"/>
        <v>0</v>
      </c>
      <c r="M34" s="22">
        <f t="shared" si="7"/>
        <v>0</v>
      </c>
      <c r="N34" s="25">
        <f>SUM(B34:M34)</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51"/>
  <sheetViews>
    <sheetView zoomScaleNormal="100" workbookViewId="0">
      <selection activeCell="H9" sqref="H1:H1048576"/>
    </sheetView>
  </sheetViews>
  <sheetFormatPr defaultColWidth="9.1796875" defaultRowHeight="14.5" x14ac:dyDescent="0.35"/>
  <cols>
    <col min="1" max="1" width="11" style="93" customWidth="1"/>
    <col min="2" max="2" width="14.1796875" style="93" customWidth="1"/>
    <col min="3" max="3" width="21.81640625" style="93" customWidth="1"/>
    <col min="4" max="4" width="15.26953125" style="93" customWidth="1"/>
    <col min="5" max="6" width="9.1796875" style="93" customWidth="1"/>
    <col min="7" max="7" width="11.1796875" style="93" bestFit="1" customWidth="1"/>
    <col min="8" max="9" width="12.1796875" style="93" bestFit="1" customWidth="1"/>
    <col min="10" max="16384" width="9.1796875" style="93"/>
  </cols>
  <sheetData>
    <row r="1" spans="1:10" x14ac:dyDescent="0.35">
      <c r="A1" s="165" t="s">
        <v>62</v>
      </c>
      <c r="B1" s="166"/>
      <c r="C1" s="166"/>
      <c r="D1" s="166"/>
      <c r="E1" s="166"/>
      <c r="F1" s="166"/>
      <c r="G1" s="166"/>
      <c r="H1" s="166"/>
      <c r="I1" s="166"/>
      <c r="J1" s="166"/>
    </row>
    <row r="2" spans="1:10" x14ac:dyDescent="0.35">
      <c r="A2" s="56" t="s">
        <v>63</v>
      </c>
      <c r="B2" s="181" t="s">
        <v>64</v>
      </c>
      <c r="C2" s="166"/>
      <c r="D2" s="166"/>
      <c r="E2" s="166"/>
      <c r="F2" s="166"/>
      <c r="G2" s="166"/>
      <c r="H2" s="166"/>
      <c r="I2" s="166"/>
      <c r="J2" s="166"/>
    </row>
    <row r="3" spans="1:10" x14ac:dyDescent="0.35">
      <c r="A3" s="82">
        <v>1</v>
      </c>
      <c r="B3" s="190" t="s">
        <v>65</v>
      </c>
      <c r="C3" s="166"/>
      <c r="D3" s="207" t="s">
        <v>66</v>
      </c>
      <c r="E3" s="166"/>
      <c r="F3" s="166"/>
      <c r="G3" s="166"/>
      <c r="H3" s="166"/>
      <c r="I3" s="166"/>
      <c r="J3" s="166"/>
    </row>
    <row r="4" spans="1:10" x14ac:dyDescent="0.35">
      <c r="A4" s="82">
        <v>2</v>
      </c>
      <c r="B4" s="190" t="s">
        <v>67</v>
      </c>
      <c r="C4" s="166"/>
      <c r="D4" s="207" t="str">
        <f>'Raw Data Consolidated'!B1</f>
        <v>29AAXXX1445B1Z7</v>
      </c>
      <c r="E4" s="166"/>
      <c r="F4" s="166"/>
      <c r="G4" s="166"/>
      <c r="H4" s="166"/>
      <c r="I4" s="166"/>
      <c r="J4" s="166"/>
    </row>
    <row r="5" spans="1:10" x14ac:dyDescent="0.35">
      <c r="A5" s="82" t="s">
        <v>68</v>
      </c>
      <c r="B5" s="190" t="s">
        <v>69</v>
      </c>
      <c r="C5" s="166"/>
      <c r="D5" s="207" t="str">
        <f>'Raw Data Consolidated'!B2</f>
        <v>Sample File</v>
      </c>
      <c r="E5" s="166"/>
      <c r="F5" s="166"/>
      <c r="G5" s="166"/>
      <c r="H5" s="166"/>
      <c r="I5" s="166"/>
      <c r="J5" s="166"/>
    </row>
    <row r="6" spans="1:10" x14ac:dyDescent="0.35">
      <c r="A6" s="82" t="s">
        <v>70</v>
      </c>
      <c r="B6" s="190" t="s">
        <v>71</v>
      </c>
      <c r="C6" s="166"/>
      <c r="D6" s="207"/>
      <c r="E6" s="166"/>
      <c r="F6" s="166"/>
      <c r="G6" s="166"/>
      <c r="H6" s="166"/>
      <c r="I6" s="166"/>
      <c r="J6" s="166"/>
    </row>
    <row r="7" spans="1:10" x14ac:dyDescent="0.35">
      <c r="A7" s="56" t="s">
        <v>72</v>
      </c>
      <c r="B7" s="181" t="s">
        <v>73</v>
      </c>
      <c r="C7" s="166"/>
      <c r="D7" s="166"/>
      <c r="E7" s="166"/>
      <c r="F7" s="166"/>
      <c r="G7" s="166"/>
      <c r="H7" s="166"/>
      <c r="I7" s="166"/>
      <c r="J7" s="166"/>
    </row>
    <row r="8" spans="1:10" x14ac:dyDescent="0.35">
      <c r="A8" s="172"/>
      <c r="B8" s="172"/>
      <c r="C8" s="166"/>
      <c r="D8" s="166"/>
      <c r="E8" s="166"/>
      <c r="F8" s="166"/>
      <c r="G8" s="176" t="s">
        <v>74</v>
      </c>
      <c r="H8" s="166"/>
      <c r="I8" s="166"/>
      <c r="J8" s="166"/>
    </row>
    <row r="9" spans="1:10" x14ac:dyDescent="0.35">
      <c r="A9" s="166"/>
      <c r="B9" s="172" t="s">
        <v>75</v>
      </c>
      <c r="C9" s="166"/>
      <c r="D9" s="166"/>
      <c r="E9" s="172" t="s">
        <v>76</v>
      </c>
      <c r="F9" s="166"/>
      <c r="G9" s="88" t="s">
        <v>25</v>
      </c>
      <c r="H9" s="88" t="s">
        <v>26</v>
      </c>
      <c r="I9" s="88" t="s">
        <v>27</v>
      </c>
      <c r="J9" s="88" t="s">
        <v>28</v>
      </c>
    </row>
    <row r="10" spans="1:10" x14ac:dyDescent="0.35">
      <c r="A10" s="166"/>
      <c r="B10" s="176">
        <v>1</v>
      </c>
      <c r="C10" s="166"/>
      <c r="D10" s="166"/>
      <c r="E10" s="176">
        <v>2</v>
      </c>
      <c r="F10" s="166"/>
      <c r="G10" s="89">
        <v>5</v>
      </c>
      <c r="H10" s="89">
        <v>3</v>
      </c>
      <c r="I10" s="89">
        <v>4</v>
      </c>
      <c r="J10" s="89">
        <v>6</v>
      </c>
    </row>
    <row r="11" spans="1:10" x14ac:dyDescent="0.35">
      <c r="A11" s="56">
        <v>4</v>
      </c>
      <c r="B11" s="179" t="s">
        <v>77</v>
      </c>
      <c r="C11" s="166"/>
      <c r="D11" s="166"/>
      <c r="E11" s="166"/>
      <c r="F11" s="166"/>
      <c r="G11" s="166"/>
      <c r="H11" s="166"/>
      <c r="I11" s="166"/>
      <c r="J11" s="166"/>
    </row>
    <row r="12" spans="1:10" x14ac:dyDescent="0.35">
      <c r="A12" s="90" t="s">
        <v>78</v>
      </c>
      <c r="B12" s="178" t="s">
        <v>79</v>
      </c>
      <c r="C12" s="166"/>
      <c r="D12" s="166"/>
      <c r="E12" s="167">
        <f>SUM(SUMIFS('GSTR-1 By Customer'!P:P,    'GSTR-1 By Customer'!$A:$A, {"I","C","D","R"}, 'GSTR-1 By Customer'!$C:$C, "&lt;="&amp;'Raw Data Consolidated'!$D$7, 'GSTR-1 By Customer'!$D:$D, "B2C*"))</f>
        <v>621031</v>
      </c>
      <c r="F12" s="166"/>
      <c r="G12" s="96">
        <f>SUM(SUMIFS('GSTR-1 By Customer'!Q:Q,    'GSTR-1 By Customer'!$A:$A, {"I","C","D","R"}, 'GSTR-1 By Customer'!$C:$C, "&lt;="&amp;'Raw Data Consolidated'!$D$7, 'GSTR-1 By Customer'!$D:$D, "B2C*"))</f>
        <v>15254.28</v>
      </c>
      <c r="H12" s="96">
        <f>SUM(SUMIFS('GSTR-1 By Customer'!R:R,    'GSTR-1 By Customer'!$A:$A, {"I","C","D","R"}, 'GSTR-1 By Customer'!$C:$C, "&lt;="&amp;'Raw Data Consolidated'!$D$7, 'GSTR-1 By Customer'!$D:$D, "B2C*"))</f>
        <v>48265.65</v>
      </c>
      <c r="I12" s="96">
        <f>SUM(SUMIFS('GSTR-1 By Customer'!S:S,    'GSTR-1 By Customer'!$A:$A, {"I","C","D","R"}, 'GSTR-1 By Customer'!$C:$C, "&lt;="&amp;'Raw Data Consolidated'!$D$7, 'GSTR-1 By Customer'!$D:$D, "B2C*"))</f>
        <v>48265.65</v>
      </c>
      <c r="J12" s="96">
        <f>SUM(SUMIFS('GSTR-1 By Customer'!T:T,    'GSTR-1 By Customer'!$A:$A, {"I","C","D","R"}, 'GSTR-1 By Customer'!$C:$C, "&lt;="&amp;'Raw Data Consolidated'!$D$7, 'GSTR-1 By Customer'!$D:$D, "B2C*"))</f>
        <v>0</v>
      </c>
    </row>
    <row r="13" spans="1:10" x14ac:dyDescent="0.35">
      <c r="A13" s="90" t="s">
        <v>80</v>
      </c>
      <c r="B13" s="178" t="s">
        <v>81</v>
      </c>
      <c r="C13" s="166"/>
      <c r="D13" s="166"/>
      <c r="E13" s="167">
        <f>SUM(SUMIFS('GSTR-1 By Customer'!P:P,  'GSTR-1 By Customer'!$H:$H, "N",   'GSTR-1 By Customer'!$A:$A, "I", 'GSTR-1 By Customer'!$C:$C, "&lt;="&amp;'Raw Data Consolidated'!$D$7, 'GSTR-1 By Customer'!$D:$D, {"R","CBW"}))</f>
        <v>13399979</v>
      </c>
      <c r="F13" s="166"/>
      <c r="G13" s="97">
        <f>SUM(SUMIFS('GSTR-1 By Customer'!Q:Q,  'GSTR-1 By Customer'!$H:$H, "N",   'GSTR-1 By Customer'!$A:$A, "I", 'GSTR-1 By Customer'!$C:$C, "&lt;="&amp;'Raw Data Consolidated'!$D$7, 'GSTR-1 By Customer'!$D:$D, {"R","CBW"}))</f>
        <v>158670</v>
      </c>
      <c r="H13" s="96">
        <f>SUM(SUMIFS('GSTR-1 By Customer'!R:R,  'GSTR-1 By Customer'!$H:$H, "N",   'GSTR-1 By Customer'!$A:$A, "I", 'GSTR-1 By Customer'!$C:$C, "&lt;="&amp;'Raw Data Consolidated'!$D$7, 'GSTR-1 By Customer'!$D:$D, {"R","CBW"}))</f>
        <v>1126663.1100000001</v>
      </c>
      <c r="I13" s="96">
        <f>SUM(SUMIFS('GSTR-1 By Customer'!S:S,  'GSTR-1 By Customer'!$H:$H, "N",   'GSTR-1 By Customer'!$A:$A, "I", 'GSTR-1 By Customer'!$C:$C, "&lt;="&amp;'Raw Data Consolidated'!$D$7, 'GSTR-1 By Customer'!$D:$D, {"R","CBW"}))</f>
        <v>1126663.1100000001</v>
      </c>
      <c r="J13" s="96">
        <f>SUM(SUMIFS('GSTR-1 By Customer'!T:T,  'GSTR-1 By Customer'!$H:$H, "N",   'GSTR-1 By Customer'!$A:$A, "I", 'GSTR-1 By Customer'!$C:$C, "&lt;="&amp;'Raw Data Consolidated'!$D$7, 'GSTR-1 By Customer'!$D:$D, {"R","CBW"}))</f>
        <v>0</v>
      </c>
    </row>
    <row r="14" spans="1:10" ht="31.5" customHeight="1" x14ac:dyDescent="0.35">
      <c r="A14" s="90" t="s">
        <v>82</v>
      </c>
      <c r="B14" s="168" t="s">
        <v>83</v>
      </c>
      <c r="C14" s="166"/>
      <c r="D14" s="166"/>
      <c r="E14" s="167">
        <f>SUMIFS('GSTR-1 By Customer'!P:P,  'GSTR-1 By Customer'!$H:$H, "N",   'GSTR-1 By Customer'!$A:$A, "I", 'GSTR-1 By Customer'!$C:$C, "&lt;="&amp;'Raw Data Consolidated'!$D$7, 'GSTR-1 By Customer'!$D:$D, "EXPWPAY")</f>
        <v>0</v>
      </c>
      <c r="F14" s="166"/>
      <c r="G14" s="98">
        <f>SUMIFS('GSTR-1 By Customer'!Q:Q,  'GSTR-1 By Customer'!$H:$H, "N",   'GSTR-1 By Customer'!$A:$A, "I", 'GSTR-1 By Customer'!$C:$C, "&lt;="&amp;'Raw Data Consolidated'!$D$7, 'GSTR-1 By Customer'!$D:$D, "EXPWPAY")</f>
        <v>0</v>
      </c>
      <c r="H14" s="99"/>
      <c r="I14" s="100"/>
      <c r="J14" s="96">
        <f>SUMIFS('GSTR-1 By Customer'!T:T,  'GSTR-1 By Customer'!$H:$H, "N",   'GSTR-1 By Customer'!$A:$A, "I", 'GSTR-1 By Customer'!$C:$C, "&lt;="&amp;'Raw Data Consolidated'!$D$7, 'GSTR-1 By Customer'!$D:$D, "EXPWPAY")</f>
        <v>0</v>
      </c>
    </row>
    <row r="15" spans="1:10" x14ac:dyDescent="0.35">
      <c r="A15" s="90" t="s">
        <v>84</v>
      </c>
      <c r="B15" s="178" t="s">
        <v>85</v>
      </c>
      <c r="C15" s="166"/>
      <c r="D15" s="166"/>
      <c r="E15" s="167">
        <f>SUMIFS('GSTR-1 By Customer'!P:P,  'GSTR-1 By Customer'!$H:$H, "N",   'GSTR-1 By Customer'!$A:$A, "I", 'GSTR-1 By Customer'!$C:$C, "&lt;="&amp;'Raw Data Consolidated'!$D$7, 'GSTR-1 By Customer'!$D:$D, "SEWP")</f>
        <v>0</v>
      </c>
      <c r="F15" s="166"/>
      <c r="G15" s="98">
        <f>SUMIFS('GSTR-1 By Customer'!Q:Q,  'GSTR-1 By Customer'!$H:$H, "N",   'GSTR-1 By Customer'!$A:$A, "I", 'GSTR-1 By Customer'!$C:$C, "&lt;="&amp;'Raw Data Consolidated'!$D$7, 'GSTR-1 By Customer'!$D:$D, "SEWP")</f>
        <v>0</v>
      </c>
      <c r="H15" s="101"/>
      <c r="I15" s="102"/>
      <c r="J15" s="96">
        <f>SUMIFS('GSTR-1 By Customer'!T:T,  'GSTR-1 By Customer'!$H:$H, "N",   'GSTR-1 By Customer'!$A:$A, "I", 'GSTR-1 By Customer'!$C:$C, "&lt;="&amp;'Raw Data Consolidated'!$D$7, 'GSTR-1 By Customer'!$D:$D, "SEWP")</f>
        <v>0</v>
      </c>
    </row>
    <row r="16" spans="1:10" x14ac:dyDescent="0.35">
      <c r="A16" s="90" t="s">
        <v>86</v>
      </c>
      <c r="B16" s="178" t="s">
        <v>87</v>
      </c>
      <c r="C16" s="166"/>
      <c r="D16" s="166"/>
      <c r="E16" s="167">
        <f>SUMIFS('GSTR-1 By Customer'!P:P,  'GSTR-1 By Customer'!$H:$H, "N",   'GSTR-1 By Customer'!$A:$A, "I", 'GSTR-1 By Customer'!$C:$C, "&lt;="&amp;'Raw Data Consolidated'!$D$7, 'GSTR-1 By Customer'!$D:$D, "DE")</f>
        <v>0</v>
      </c>
      <c r="F16" s="166"/>
      <c r="G16" s="96">
        <f>SUMIFS('GSTR-1 By Customer'!Q:Q,  'GSTR-1 By Customer'!$H:$H, "N",   'GSTR-1 By Customer'!$A:$A, "I", 'GSTR-1 By Customer'!$C:$C, "&lt;="&amp;'Raw Data Consolidated'!$D$7, 'GSTR-1 By Customer'!$D:$D, "DE")</f>
        <v>0</v>
      </c>
      <c r="H16" s="96">
        <f>SUMIFS('GSTR-1 By Customer'!R:R,  'GSTR-1 By Customer'!$H:$H, "N",   'GSTR-1 By Customer'!$A:$A, "I", 'GSTR-1 By Customer'!$C:$C, "&lt;="&amp;'Raw Data Consolidated'!$D$7, 'GSTR-1 By Customer'!$D:$D, "DE")</f>
        <v>0</v>
      </c>
      <c r="I16" s="96">
        <f>SUMIFS('GSTR-1 By Customer'!S:S,  'GSTR-1 By Customer'!$H:$H, "N",   'GSTR-1 By Customer'!$A:$A, "I", 'GSTR-1 By Customer'!$C:$C, "&lt;="&amp;'Raw Data Consolidated'!$D$7, 'GSTR-1 By Customer'!$D:$D, "DE")</f>
        <v>0</v>
      </c>
      <c r="J16" s="96">
        <f>SUMIFS('GSTR-1 By Customer'!T:T,  'GSTR-1 By Customer'!$H:$H, "N",   'GSTR-1 By Customer'!$A:$A, "I", 'GSTR-1 By Customer'!$C:$C, "&lt;="&amp;'Raw Data Consolidated'!$D$7, 'GSTR-1 By Customer'!$D:$D, "DE")</f>
        <v>0</v>
      </c>
    </row>
    <row r="17" spans="1:11" ht="31.5" customHeight="1" x14ac:dyDescent="0.35">
      <c r="A17" s="90" t="s">
        <v>88</v>
      </c>
      <c r="B17" s="168" t="s">
        <v>89</v>
      </c>
      <c r="C17" s="166"/>
      <c r="D17" s="166"/>
      <c r="E17" s="167">
        <f>'GSTR-1 Consolidated'!N43-'GSTR-1 Consolidated'!N50</f>
        <v>4500</v>
      </c>
      <c r="F17" s="166"/>
      <c r="G17" s="96">
        <f>'GSTR-1 Consolidated'!N44-'GSTR-1 Consolidated'!N51</f>
        <v>0</v>
      </c>
      <c r="H17" s="96">
        <f>'GSTR-1 Consolidated'!N45-'GSTR-1 Consolidated'!N52</f>
        <v>405</v>
      </c>
      <c r="I17" s="96">
        <f>'GSTR-1 Consolidated'!N46-'GSTR-1 Consolidated'!N53</f>
        <v>405</v>
      </c>
      <c r="J17" s="96">
        <f>'GSTR-1 Consolidated'!N47-'GSTR-1 Consolidated'!N54</f>
        <v>0</v>
      </c>
    </row>
    <row r="18" spans="1:11" ht="31.5" customHeight="1" x14ac:dyDescent="0.35">
      <c r="A18" s="90" t="s">
        <v>90</v>
      </c>
      <c r="B18" s="206" t="s">
        <v>91</v>
      </c>
      <c r="C18" s="166"/>
      <c r="D18" s="166"/>
      <c r="E18" s="167">
        <f>'GSTR-3B Consolidated'!N18</f>
        <v>179600</v>
      </c>
      <c r="F18" s="166"/>
      <c r="G18" s="96">
        <f>'GSTR-3B Consolidated'!N19</f>
        <v>0</v>
      </c>
      <c r="H18" s="96">
        <f>'GSTR-3B Consolidated'!N20</f>
        <v>16164</v>
      </c>
      <c r="I18" s="96">
        <f>'GSTR-3B Consolidated'!N21</f>
        <v>16164</v>
      </c>
      <c r="J18" s="96">
        <f>'GSTR-3B Consolidated'!N22</f>
        <v>0</v>
      </c>
    </row>
    <row r="19" spans="1:11" x14ac:dyDescent="0.35">
      <c r="A19" s="90" t="s">
        <v>92</v>
      </c>
      <c r="B19" s="194" t="s">
        <v>93</v>
      </c>
      <c r="C19" s="166"/>
      <c r="D19" s="166"/>
      <c r="E19" s="205">
        <f>SUM(E12:F18)</f>
        <v>14205110</v>
      </c>
      <c r="F19" s="166"/>
      <c r="G19" s="103">
        <f>SUM(G12:G18)</f>
        <v>173924.28</v>
      </c>
      <c r="H19" s="103">
        <f>SUM(H12:H18)</f>
        <v>1191497.76</v>
      </c>
      <c r="I19" s="103">
        <f>SUM(I12:I18)</f>
        <v>1191497.76</v>
      </c>
      <c r="J19" s="103">
        <f>SUM(J12:J18)</f>
        <v>0</v>
      </c>
    </row>
    <row r="20" spans="1:11" ht="31.5" customHeight="1" x14ac:dyDescent="0.35">
      <c r="A20" s="90" t="s">
        <v>94</v>
      </c>
      <c r="B20" s="168" t="s">
        <v>95</v>
      </c>
      <c r="C20" s="166"/>
      <c r="D20" s="166"/>
      <c r="E20" s="167">
        <f>-SUM(SUMIFS('GSTR-1 By Customer'!P:P,  'GSTR-1 By Customer'!$H:$H, "N",   'GSTR-1 By Customer'!$A:$A, "C", 'GSTR-1 By Customer'!$C:$C, "&lt;="&amp;'Raw Data Consolidated'!$D$7, 'GSTR-1 By Customer'!$D:$D, {"R","CBW","EXPWPAY","SEWP","DE"})) + SUM(SUMIFS('GSTR-1 By Customer'!P:P,  'GSTR-1 By Customer'!$H:$H, "N",   'GSTR-1 By Customer'!$A:$A, "R", 'GSTR-1 By Customer'!$C:$C, "&lt;="&amp;'Raw Data Consolidated'!$D$7, 'GSTR-1 By Customer'!$D:$D, {"R","CBW","EXPWPAY","SEWP","DE"}))</f>
        <v>0</v>
      </c>
      <c r="F20" s="166"/>
      <c r="G20" s="96">
        <f>-SUM(SUMIFS('GSTR-1 By Customer'!Q:Q,  'GSTR-1 By Customer'!$H:$H, "N",   'GSTR-1 By Customer'!$A:$A, "C", 'GSTR-1 By Customer'!$C:$C, "&lt;="&amp;'Raw Data Consolidated'!$D$7, 'GSTR-1 By Customer'!$D:$D, {"R","CBW","EXPWPAY","SEWP","DE"})) + SUM(SUMIFS('GSTR-1 By Customer'!Q:Q,  'GSTR-1 By Customer'!$H:$H, "N",   'GSTR-1 By Customer'!$A:$A, "R", 'GSTR-1 By Customer'!$C:$C, "&lt;="&amp;'Raw Data Consolidated'!$D$7, 'GSTR-1 By Customer'!$D:$D, {"R","CBW","EXPWPAY","SEWP","DE"}))</f>
        <v>0</v>
      </c>
      <c r="H20" s="96">
        <f>-SUM(SUMIFS('GSTR-1 By Customer'!R:R,  'GSTR-1 By Customer'!$H:$H, "N",   'GSTR-1 By Customer'!$A:$A, "C", 'GSTR-1 By Customer'!$C:$C, "&lt;="&amp;'Raw Data Consolidated'!$D$7, 'GSTR-1 By Customer'!$D:$D, {"R","CBW","EXPWPAY","SEWP","DE"})) + SUM(SUMIFS('GSTR-1 By Customer'!R:R,  'GSTR-1 By Customer'!$H:$H, "N",   'GSTR-1 By Customer'!$A:$A, "R", 'GSTR-1 By Customer'!$C:$C, "&lt;="&amp;'Raw Data Consolidated'!$D$7, 'GSTR-1 By Customer'!$D:$D, {"R","CBW","EXPWPAY","SEWP","DE"}))</f>
        <v>0</v>
      </c>
      <c r="I20" s="96">
        <f>-SUM(SUMIFS('GSTR-1 By Customer'!S:S,  'GSTR-1 By Customer'!$H:$H, "N",   'GSTR-1 By Customer'!$A:$A, "C", 'GSTR-1 By Customer'!$C:$C, "&lt;="&amp;'Raw Data Consolidated'!$D$7, 'GSTR-1 By Customer'!$D:$D, {"R","CBW","EXPWPAY","SEWP","DE"})) + SUM(SUMIFS('GSTR-1 By Customer'!S:S,  'GSTR-1 By Customer'!$H:$H, "N",   'GSTR-1 By Customer'!$A:$A, "R", 'GSTR-1 By Customer'!$C:$C, "&lt;="&amp;'Raw Data Consolidated'!$D$7, 'GSTR-1 By Customer'!$D:$D, {"R","CBW","EXPWPAY","SEWP","DE"}))</f>
        <v>0</v>
      </c>
      <c r="J20" s="96">
        <f>-SUM(SUMIFS('GSTR-1 By Customer'!T:T,  'GSTR-1 By Customer'!$H:$H, "N",   'GSTR-1 By Customer'!$A:$A, "C", 'GSTR-1 By Customer'!$C:$C, "&lt;="&amp;'Raw Data Consolidated'!$D$7, 'GSTR-1 By Customer'!$D:$D, {"R","CBW","EXPWPAY","SEWP","DE"})) + SUM(SUMIFS('GSTR-1 By Customer'!T:T,  'GSTR-1 By Customer'!$H:$H, "N",   'GSTR-1 By Customer'!$A:$A, "R", 'GSTR-1 By Customer'!$C:$C, "&lt;="&amp;'Raw Data Consolidated'!$D$7, 'GSTR-1 By Customer'!$D:$D, {"R","CBW","EXPWPAY","SEWP","DE"}))</f>
        <v>0</v>
      </c>
    </row>
    <row r="21" spans="1:11" ht="31.5" customHeight="1" x14ac:dyDescent="0.35">
      <c r="A21" s="90" t="s">
        <v>96</v>
      </c>
      <c r="B21" s="168" t="s">
        <v>97</v>
      </c>
      <c r="C21" s="166"/>
      <c r="D21" s="166"/>
      <c r="E21" s="167">
        <f>SUM(SUMIFS('GSTR-1 By Customer'!P:P,  'GSTR-1 By Customer'!$H:$H, "N",   'GSTR-1 By Customer'!$A:$A, "D", 'GSTR-1 By Customer'!$C:$C, "&lt;="&amp;'Raw Data Consolidated'!$D$7, 'GSTR-1 By Customer'!$D:$D, {"R","CBW","EXPWPAY","SEWP","DE"}))</f>
        <v>0</v>
      </c>
      <c r="F21" s="166"/>
      <c r="G21" s="96">
        <f>SUM(SUMIFS('GSTR-1 By Customer'!Q:Q,  'GSTR-1 By Customer'!$H:$H, "N",   'GSTR-1 By Customer'!$A:$A, "D", 'GSTR-1 By Customer'!$C:$C, "&lt;="&amp;'Raw Data Consolidated'!$D$7, 'GSTR-1 By Customer'!$D:$D, {"R","CBW","EXPWPAY","SEWP","DE"}))</f>
        <v>0</v>
      </c>
      <c r="H21" s="96">
        <f>SUM(SUMIFS('GSTR-1 By Customer'!R:R,  'GSTR-1 By Customer'!$H:$H, "N",   'GSTR-1 By Customer'!$A:$A, "D", 'GSTR-1 By Customer'!$C:$C, "&lt;="&amp;'Raw Data Consolidated'!$D$7, 'GSTR-1 By Customer'!$D:$D, {"R","CBW","EXPWPAY","SEWP","DE"}))</f>
        <v>0</v>
      </c>
      <c r="I21" s="96">
        <f>SUM(SUMIFS('GSTR-1 By Customer'!S:S,  'GSTR-1 By Customer'!$H:$H, "N",   'GSTR-1 By Customer'!$A:$A, "D", 'GSTR-1 By Customer'!$C:$C, "&lt;="&amp;'Raw Data Consolidated'!$D$7, 'GSTR-1 By Customer'!$D:$D, {"R","CBW","EXPWPAY","SEWP","DE"}))</f>
        <v>0</v>
      </c>
      <c r="J21" s="96">
        <f>SUM(SUMIFS('GSTR-1 By Customer'!T:T,  'GSTR-1 By Customer'!$H:$H, "N",   'GSTR-1 By Customer'!$A:$A, "D", 'GSTR-1 By Customer'!$C:$C, "&lt;="&amp;'Raw Data Consolidated'!$D$7, 'GSTR-1 By Customer'!$D:$D, {"R","CBW","EXPWPAY","SEWP","DE"}))</f>
        <v>0</v>
      </c>
    </row>
    <row r="22" spans="1:11" x14ac:dyDescent="0.35">
      <c r="A22" s="90" t="s">
        <v>98</v>
      </c>
      <c r="B22" s="178" t="s">
        <v>99</v>
      </c>
      <c r="C22" s="166"/>
      <c r="D22" s="166"/>
      <c r="E22" s="167">
        <f>SUM(SUMIFS('GSTR-1 By Customer'!P:P,  'GSTR-1 By Customer'!$H:$H, "N",   'GSTR-1 By Customer'!$A:$A, "*A", 'GSTR-1 By Customer'!$C:$C, "&lt;="&amp;'Raw Data Consolidated'!$D$7, 'GSTR-1 By Customer'!$D:$D, {"R","CBW","EXPWPAY","SEWP","DE","B2CS","B2CL"}))</f>
        <v>0</v>
      </c>
      <c r="F22" s="166"/>
      <c r="G22" s="96">
        <f>SUM(SUMIFS('GSTR-1 By Customer'!Q:Q,  'GSTR-1 By Customer'!$H:$H, "N",   'GSTR-1 By Customer'!$A:$A, "*A", 'GSTR-1 By Customer'!$C:$C, "&lt;="&amp;'Raw Data Consolidated'!$D$7, 'GSTR-1 By Customer'!$D:$D, {"R","CBW","EXPWPAY","SEWP","DE","B2CS","B2CL"}))</f>
        <v>0</v>
      </c>
      <c r="H22" s="96">
        <f>SUM(SUMIFS('GSTR-1 By Customer'!R:R,  'GSTR-1 By Customer'!$H:$H, "N",   'GSTR-1 By Customer'!$A:$A, "*A", 'GSTR-1 By Customer'!$C:$C, "&lt;="&amp;'Raw Data Consolidated'!$D$7, 'GSTR-1 By Customer'!$D:$D, {"R","CBW","EXPWPAY","SEWP","DE","B2CS","B2CL"}))</f>
        <v>0</v>
      </c>
      <c r="I22" s="96">
        <f>SUM(SUMIFS('GSTR-1 By Customer'!S:S,  'GSTR-1 By Customer'!$H:$H, "N",   'GSTR-1 By Customer'!$A:$A, "*A", 'GSTR-1 By Customer'!$C:$C, "&lt;="&amp;'Raw Data Consolidated'!$D$7, 'GSTR-1 By Customer'!$D:$D, {"R","CBW","EXPWPAY","SEWP","DE","B2CS","B2CL"}))</f>
        <v>0</v>
      </c>
      <c r="J22" s="96">
        <f>SUM(SUMIFS('GSTR-1 By Customer'!T:T,  'GSTR-1 By Customer'!$H:$H, "N",   'GSTR-1 By Customer'!$A:$A, "*A", 'GSTR-1 By Customer'!$C:$C, "&lt;="&amp;'Raw Data Consolidated'!$D$7, 'GSTR-1 By Customer'!$D:$D, {"R","CBW","EXPWPAY","SEWP","DE","B2CS","B2CL"}))</f>
        <v>0</v>
      </c>
    </row>
    <row r="23" spans="1:11" x14ac:dyDescent="0.35">
      <c r="A23" s="90" t="s">
        <v>100</v>
      </c>
      <c r="B23" s="178" t="s">
        <v>101</v>
      </c>
      <c r="C23" s="166"/>
      <c r="D23" s="166"/>
      <c r="E23" s="167">
        <f>SUM(SUMIFS('GSTR-1 By Customer'!P:P,  'GSTR-1 By Customer'!$H:$H, "N",   'GSTR-1 By Customer'!$AA:$AA, "Y", 'GSTR-1 By Customer'!$C:$C, "&lt;="&amp;'Raw Data Consolidated'!$D$7, 'GSTR-1 By Customer'!$D:$D, {"R","CBW","EXPWPAY","SEWP","DE","B2CS","B2CL"}))</f>
        <v>117500</v>
      </c>
      <c r="F23" s="166"/>
      <c r="G23" s="96">
        <f>SUM(SUMIFS('GSTR-1 By Customer'!Q:Q,  'GSTR-1 By Customer'!$H:$H, "N",   'GSTR-1 By Customer'!$AA:$AA, "Y", 'GSTR-1 By Customer'!$C:$C, "&lt;="&amp;'Raw Data Consolidated'!$D$7, 'GSTR-1 By Customer'!$D:$D, {"R","CBW","EXPWPAY","SEWP","DE","B2CS","B2CL"}))</f>
        <v>0</v>
      </c>
      <c r="H23" s="96">
        <f>SUM(SUMIFS('GSTR-1 By Customer'!R:R,  'GSTR-1 By Customer'!$H:$H, "N",   'GSTR-1 By Customer'!$AA:$AA, "Y", 'GSTR-1 By Customer'!$C:$C, "&lt;="&amp;'Raw Data Consolidated'!$D$7, 'GSTR-1 By Customer'!$D:$D, {"R","CBW","EXPWPAY","SEWP","DE","B2CS","B2CL"}))</f>
        <v>10575</v>
      </c>
      <c r="I23" s="96">
        <f>SUM(SUMIFS('GSTR-1 By Customer'!S:S,  'GSTR-1 By Customer'!$H:$H, "N",   'GSTR-1 By Customer'!$AA:$AA, "Y", 'GSTR-1 By Customer'!$C:$C, "&lt;="&amp;'Raw Data Consolidated'!$D$7, 'GSTR-1 By Customer'!$D:$D, {"R","CBW","EXPWPAY","SEWP","DE","B2CS","B2CL"}))</f>
        <v>10575</v>
      </c>
      <c r="J23" s="96">
        <f>SUM(SUMIFS('GSTR-1 By Customer'!T:T,  'GSTR-1 By Customer'!$H:$H, "N",   'GSTR-1 By Customer'!$AA:$AA, "Y", 'GSTR-1 By Customer'!$C:$C, "&lt;="&amp;'Raw Data Consolidated'!$D$7, 'GSTR-1 By Customer'!$D:$D, {"R","CBW","EXPWPAY","SEWP","DE","B2CS","B2CL"}))</f>
        <v>0</v>
      </c>
    </row>
    <row r="24" spans="1:11" x14ac:dyDescent="0.35">
      <c r="A24" s="90" t="s">
        <v>102</v>
      </c>
      <c r="B24" s="194" t="s">
        <v>103</v>
      </c>
      <c r="C24" s="166"/>
      <c r="D24" s="166"/>
      <c r="E24" s="202">
        <f>-E20+E21+E22-E23</f>
        <v>-117500</v>
      </c>
      <c r="F24" s="166"/>
      <c r="G24" s="104">
        <f>-G20+G21+G22-G23</f>
        <v>0</v>
      </c>
      <c r="H24" s="104">
        <f>-H20+H21+H22-H23</f>
        <v>-10575</v>
      </c>
      <c r="I24" s="104">
        <f>-I20+I21+I22-I23</f>
        <v>-10575</v>
      </c>
      <c r="J24" s="105">
        <f>-J20+J21+J22-J23</f>
        <v>0</v>
      </c>
    </row>
    <row r="25" spans="1:11" ht="31.5" customHeight="1" x14ac:dyDescent="0.35">
      <c r="A25" s="90" t="s">
        <v>104</v>
      </c>
      <c r="B25" s="204" t="s">
        <v>105</v>
      </c>
      <c r="C25" s="166"/>
      <c r="D25" s="166"/>
      <c r="E25" s="208">
        <f>E19 + E24</f>
        <v>14087610</v>
      </c>
      <c r="F25" s="166"/>
      <c r="G25" s="106">
        <f>G19 + G24</f>
        <v>173924.28</v>
      </c>
      <c r="H25" s="106">
        <f>H19 + H24</f>
        <v>1180922.76</v>
      </c>
      <c r="I25" s="107">
        <f>I19 + I24</f>
        <v>1180922.76</v>
      </c>
      <c r="J25" s="106">
        <f>J19 + J24</f>
        <v>0</v>
      </c>
      <c r="K25" s="61"/>
    </row>
    <row r="26" spans="1:11" x14ac:dyDescent="0.35">
      <c r="A26" s="56">
        <v>5</v>
      </c>
      <c r="B26" s="179" t="s">
        <v>106</v>
      </c>
      <c r="C26" s="166"/>
      <c r="D26" s="166"/>
      <c r="E26" s="166"/>
      <c r="F26" s="166"/>
      <c r="G26" s="166"/>
      <c r="H26" s="166"/>
      <c r="I26" s="166"/>
      <c r="J26" s="166"/>
    </row>
    <row r="27" spans="1:11" x14ac:dyDescent="0.35">
      <c r="A27" s="90" t="s">
        <v>78</v>
      </c>
      <c r="B27" s="178" t="s">
        <v>107</v>
      </c>
      <c r="C27" s="166"/>
      <c r="D27" s="166"/>
      <c r="E27" s="167">
        <f>SUMIFS('GSTR-1 By Customer'!P:P,  'GSTR-1 By Customer'!$H:$H, "N",   'GSTR-1 By Customer'!$A:$A, "I", 'GSTR-1 By Customer'!$C:$C, "&lt;="&amp;'Raw Data Consolidated'!$D$7, 'GSTR-1 By Customer'!$D:$D, "EXPWOPAY")</f>
        <v>0</v>
      </c>
      <c r="F27" s="166"/>
      <c r="G27" s="84"/>
      <c r="H27" s="84"/>
      <c r="I27" s="84"/>
      <c r="J27" s="84"/>
    </row>
    <row r="28" spans="1:11" x14ac:dyDescent="0.35">
      <c r="A28" s="90" t="s">
        <v>80</v>
      </c>
      <c r="B28" s="178" t="s">
        <v>108</v>
      </c>
      <c r="C28" s="166"/>
      <c r="D28" s="166"/>
      <c r="E28" s="167">
        <f>SUMIFS('GSTR-1 By Customer'!P:P,  'GSTR-1 By Customer'!$H:$H, "N",   'GSTR-1 By Customer'!$A:$A, "I", 'GSTR-1 By Customer'!$C:$C, "&lt;="&amp;'Raw Data Consolidated'!$D$7, 'GSTR-1 By Customer'!$D:$D, "SEWOP")</f>
        <v>0</v>
      </c>
      <c r="F28" s="166"/>
      <c r="G28" s="62"/>
      <c r="H28" s="57"/>
      <c r="I28" s="62"/>
      <c r="J28" s="62"/>
      <c r="K28" s="61"/>
    </row>
    <row r="29" spans="1:11" ht="31.5" customHeight="1" x14ac:dyDescent="0.35">
      <c r="A29" s="90" t="s">
        <v>82</v>
      </c>
      <c r="B29" s="168" t="s">
        <v>109</v>
      </c>
      <c r="C29" s="166"/>
      <c r="D29" s="166"/>
      <c r="E29" s="167">
        <f>SUMIFS('GSTR-1 By Customer'!P:P,  'GSTR-1 By Customer'!$H:$H, "Y",   'GSTR-1 By Customer'!$A:$A, "I", 'GSTR-1 By Customer'!$C:$C, "&lt;="&amp;'Raw Data Consolidated'!$D$7)</f>
        <v>0</v>
      </c>
      <c r="F29" s="166"/>
      <c r="G29" s="108">
        <f>SUMIFS('GSTR-1 By Customer'!Q:Q,  'GSTR-1 By Customer'!$H:$H, "Y",   'GSTR-1 By Customer'!$A:$A, "I", 'GSTR-1 By Customer'!$C:$C, "&lt;="&amp;'Raw Data Consolidated'!$D$7)</f>
        <v>0</v>
      </c>
      <c r="H29" s="109">
        <f>SUMIFS('GSTR-1 By Customer'!R:R,  'GSTR-1 By Customer'!$H:$H, "Y",   'GSTR-1 By Customer'!$A:$A, "I", 'GSTR-1 By Customer'!$C:$C, "&lt;="&amp;'Raw Data Consolidated'!$D$7)</f>
        <v>0</v>
      </c>
      <c r="I29" s="96">
        <f>SUMIFS('GSTR-1 By Customer'!S:S,  'GSTR-1 By Customer'!$H:$H, "Y",   'GSTR-1 By Customer'!$A:$A, "I", 'GSTR-1 By Customer'!$C:$C, "&lt;="&amp;'Raw Data Consolidated'!$D$7)</f>
        <v>0</v>
      </c>
      <c r="J29" s="96">
        <f>SUMIFS('GSTR-1 By Customer'!T:T,  'GSTR-1 By Customer'!$H:$H, "Y",   'GSTR-1 By Customer'!$A:$A, "I", 'GSTR-1 By Customer'!$C:$C, "&lt;="&amp;'Raw Data Consolidated'!$D$7)</f>
        <v>0</v>
      </c>
      <c r="K29" s="61"/>
    </row>
    <row r="30" spans="1:11" x14ac:dyDescent="0.35">
      <c r="A30" s="90" t="s">
        <v>84</v>
      </c>
      <c r="B30" s="178" t="s">
        <v>110</v>
      </c>
      <c r="C30" s="166"/>
      <c r="D30" s="166"/>
      <c r="E30" s="167">
        <f>SUMIFS('GSTR-1 By Customer'!P:P,  'GSTR-1 By Customer'!$H:$H, "N",   'GSTR-1 By Customer'!$C:$C, "&lt;="&amp;'Raw Data Consolidated'!$D$7, 'GSTR-1 By Customer'!$D:$D, "EXEMPT")</f>
        <v>0</v>
      </c>
      <c r="F30" s="166"/>
      <c r="G30" s="67"/>
      <c r="H30" s="65"/>
      <c r="I30" s="64"/>
      <c r="J30" s="57"/>
    </row>
    <row r="31" spans="1:11" x14ac:dyDescent="0.35">
      <c r="A31" s="90" t="s">
        <v>86</v>
      </c>
      <c r="B31" s="178" t="s">
        <v>111</v>
      </c>
      <c r="C31" s="166"/>
      <c r="D31" s="166"/>
      <c r="E31" s="167">
        <f>SUMIFS('GSTR-1 By Customer'!P:P,  'GSTR-1 By Customer'!$H:$H, "N",   'GSTR-1 By Customer'!$C:$C, "&lt;="&amp;'Raw Data Consolidated'!$D$7, 'GSTR-1 By Customer'!$D:$D, "NIL")</f>
        <v>0</v>
      </c>
      <c r="F31" s="166"/>
      <c r="G31" s="68"/>
      <c r="H31" s="66"/>
      <c r="I31" s="62"/>
      <c r="J31" s="63"/>
    </row>
    <row r="32" spans="1:11" x14ac:dyDescent="0.35">
      <c r="A32" s="90" t="s">
        <v>88</v>
      </c>
      <c r="B32" s="178" t="s">
        <v>112</v>
      </c>
      <c r="C32" s="166"/>
      <c r="D32" s="166"/>
      <c r="E32" s="167">
        <f>SUMIFS('GSTR-1 By Customer'!P:P,  'GSTR-1 By Customer'!$H:$H, "N",   'GSTR-1 By Customer'!$C:$C, "&lt;="&amp;'Raw Data Consolidated'!$D$7, 'GSTR-1 By Customer'!$D:$D, "NONGST")</f>
        <v>0</v>
      </c>
      <c r="F32" s="166"/>
      <c r="G32" s="68"/>
      <c r="H32" s="65"/>
      <c r="I32" s="62"/>
      <c r="J32" s="63"/>
    </row>
    <row r="33" spans="1:10" x14ac:dyDescent="0.35">
      <c r="A33" s="90" t="s">
        <v>90</v>
      </c>
      <c r="B33" s="194" t="s">
        <v>113</v>
      </c>
      <c r="C33" s="166"/>
      <c r="D33" s="166"/>
      <c r="E33" s="205">
        <f>SUM(E27:F32)</f>
        <v>0</v>
      </c>
      <c r="F33" s="166"/>
      <c r="G33" s="110">
        <f>G29</f>
        <v>0</v>
      </c>
      <c r="H33" s="111">
        <f>H29</f>
        <v>0</v>
      </c>
      <c r="I33" s="112">
        <f>I29</f>
        <v>0</v>
      </c>
      <c r="J33" s="112">
        <f>J29</f>
        <v>0</v>
      </c>
    </row>
    <row r="34" spans="1:10" ht="31.5" customHeight="1" x14ac:dyDescent="0.35">
      <c r="A34" s="90" t="s">
        <v>92</v>
      </c>
      <c r="B34" s="168" t="s">
        <v>114</v>
      </c>
      <c r="C34" s="166"/>
      <c r="D34" s="166"/>
      <c r="E34" s="167">
        <f>-SUM(SUMIFS('GSTR-1 By Customer'!P:P,  'GSTR-1 By Customer'!$H:$H, "Y",   'GSTR-1 By Customer'!$A:$A, {"C","R"}, 'GSTR-1 By Customer'!$C:$C, "&lt;="&amp;'Raw Data Consolidated'!$D$7)) + SUM(SUMIFS('GSTR-1 By Customer'!P:P,  'GSTR-1 By Customer'!$H:$H, "N",   'GSTR-1 By Customer'!$A:$A, "C", 'GSTR-1 By Customer'!$C:$C, "&lt;="&amp;'Raw Data Consolidated'!$D$7, 'GSTR-1 By Customer'!$D:$D, {"EXPWOPAY","SEWOP","EXEMPT","NIL","NONGST"})) + SUM(SUMIFS('GSTR-1 By Customer'!P:P,  'GSTR-1 By Customer'!$H:$H, "N",   'GSTR-1 By Customer'!$A:$A, "R", 'GSTR-1 By Customer'!$C:$C, "&lt;="&amp;'Raw Data Consolidated'!$D$7, 'GSTR-1 By Customer'!$D:$D, {"EXPWOPAY","SEWOP","EXEMPT","NIL","NONGST"}))</f>
        <v>0</v>
      </c>
      <c r="F34" s="166"/>
      <c r="G34" s="96">
        <f>-SUM(SUMIFS('GSTR-1 By Customer'!Q:Q,  'GSTR-1 By Customer'!$H:$H, "Y",   'GSTR-1 By Customer'!$A:$A, {"C","R"},  'GSTR-1 By Customer'!$C:$C, "&lt;="&amp;'Raw Data Consolidated'!$D$7)) + SUM(SUMIFS('GSTR-1 By Customer'!Q:Q,  'GSTR-1 By Customer'!$H:$H, "N",   'GSTR-1 By Customer'!$A:$A, "C", 'GSTR-1 By Customer'!$C:$C, "&lt;="&amp;'Raw Data Consolidated'!$D$7, 'GSTR-1 By Customer'!$D:$D, {"EXPWOPAY","SEWOP","EXEMPT","NIL","NONGST"})) + SUM(SUMIFS('GSTR-1 By Customer'!Q:Q,  'GSTR-1 By Customer'!$H:$H, "N",   'GSTR-1 By Customer'!$A:$A, "R", 'GSTR-1 By Customer'!$C:$C, "&lt;="&amp;'Raw Data Consolidated'!$D$7, 'GSTR-1 By Customer'!$D:$D, {"EXPWOPAY","SEWOP","EXEMPT","NIL","NONGST"}))</f>
        <v>0</v>
      </c>
      <c r="H34" s="113">
        <f>-SUM(SUMIFS('GSTR-1 By Customer'!R:R,  'GSTR-1 By Customer'!$H:$H, "Y",   'GSTR-1 By Customer'!$A:$A, {"C","R"},  'GSTR-1 By Customer'!$C:$C, "&lt;="&amp;'Raw Data Consolidated'!$D$7)) + SUM(SUMIFS('GSTR-1 By Customer'!R:R,  'GSTR-1 By Customer'!$H:$H, "N",   'GSTR-1 By Customer'!$A:$A, "C", 'GSTR-1 By Customer'!$C:$C, "&lt;="&amp;'Raw Data Consolidated'!$D$7, 'GSTR-1 By Customer'!$D:$D, {"EXPWOPAY","SEWOP","EXEMPT","NIL","NONGST"})) + SUM(SUMIFS('GSTR-1 By Customer'!R:R,  'GSTR-1 By Customer'!$H:$H, "N",   'GSTR-1 By Customer'!$A:$A, "R", 'GSTR-1 By Customer'!$C:$C, "&lt;="&amp;'Raw Data Consolidated'!$D$7, 'GSTR-1 By Customer'!$D:$D, {"EXPWOPAY","SEWOP","EXEMPT","NIL","NONGST"}))</f>
        <v>0</v>
      </c>
      <c r="I34" s="96">
        <f>-SUM(SUMIFS('GSTR-1 By Customer'!S:S,  'GSTR-1 By Customer'!$H:$H, "Y",   'GSTR-1 By Customer'!$A:$A, {"C","R"},  'GSTR-1 By Customer'!$C:$C, "&lt;="&amp;'Raw Data Consolidated'!$D$7)) + SUM(SUMIFS('GSTR-1 By Customer'!S:S,  'GSTR-1 By Customer'!$H:$H, "N",   'GSTR-1 By Customer'!$A:$A, "C", 'GSTR-1 By Customer'!$C:$C, "&lt;="&amp;'Raw Data Consolidated'!$D$7, 'GSTR-1 By Customer'!$D:$D, {"EXPWOPAY","SEWOP","EXEMPT","NIL","NONGST"})) + SUM(SUMIFS('GSTR-1 By Customer'!S:S,  'GSTR-1 By Customer'!$H:$H, "N",   'GSTR-1 By Customer'!$A:$A, "R", 'GSTR-1 By Customer'!$C:$C, "&lt;="&amp;'Raw Data Consolidated'!$D$7, 'GSTR-1 By Customer'!$D:$D, {"EXPWOPAY","SEWOP","EXEMPT","NIL","NONGST"}))</f>
        <v>0</v>
      </c>
      <c r="J34" s="96">
        <f>-SUM(SUMIFS('GSTR-1 By Customer'!T:T,  'GSTR-1 By Customer'!$H:$H, "Y",   'GSTR-1 By Customer'!$A:$A, {"C","R"},  'GSTR-1 By Customer'!$C:$C, "&lt;="&amp;'Raw Data Consolidated'!$D$7)) + SUM(SUMIFS('GSTR-1 By Customer'!T:T,  'GSTR-1 By Customer'!$H:$H, "N",   'GSTR-1 By Customer'!$A:$A, "C", 'GSTR-1 By Customer'!$C:$C, "&lt;="&amp;'Raw Data Consolidated'!$D$7, 'GSTR-1 By Customer'!$D:$D, {"EXPWOPAY","SEWOP","EXEMPT","NIL","NONGST"})) + SUM(SUMIFS('GSTR-1 By Customer'!T:T,  'GSTR-1 By Customer'!$H:$H, "N",   'GSTR-1 By Customer'!$A:$A, "R", 'GSTR-1 By Customer'!$C:$C, "&lt;="&amp;'Raw Data Consolidated'!$D$7, 'GSTR-1 By Customer'!$D:$D, {"EXPWOPAY","SEWOP","EXEMPT","NIL","NONGST"}))</f>
        <v>0</v>
      </c>
    </row>
    <row r="35" spans="1:10" ht="31.5" customHeight="1" x14ac:dyDescent="0.35">
      <c r="A35" s="90" t="s">
        <v>94</v>
      </c>
      <c r="B35" s="168" t="s">
        <v>115</v>
      </c>
      <c r="C35" s="166"/>
      <c r="D35" s="166"/>
      <c r="E35" s="167">
        <f>SUMIFS('GSTR-1 By Customer'!P:P,  'GSTR-1 By Customer'!$H:$H, "Y",   'GSTR-1 By Customer'!$A:$A, "D", 'GSTR-1 By Customer'!$C:$C, "&lt;="&amp;'Raw Data Consolidated'!$D$7) + SUM(SUMIFS('GSTR-1 By Customer'!P:P,  'GSTR-1 By Customer'!$H:$H, "N",   'GSTR-1 By Customer'!$A:$A, "D", 'GSTR-1 By Customer'!$C:$C, "&lt;="&amp;'Raw Data Consolidated'!$D$7, 'GSTR-1 By Customer'!$D:$D, {"EXPWOPAY","SEWOP","EXEMPT","NIL","NONGST"}))</f>
        <v>0</v>
      </c>
      <c r="F35" s="166"/>
      <c r="G35" s="96">
        <f>SUMIFS('GSTR-1 By Customer'!Q:Q,'GSTR-1 By Customer'!$H:$H,"Y",'GSTR-1 By Customer'!$A:$A,"D",'GSTR-1 By Customer'!$C:$C,"&lt;="&amp;'Raw Data Consolidated'!$D$7)+SUM(SUMIFS('GSTR-1 By Customer'!Q:Q,'GSTR-1 By Customer'!$H:$H,"N",'GSTR-1 By Customer'!$A:$A,"D",'GSTR-1 By Customer'!$C:$C,"&lt;="&amp;'Raw Data Consolidated'!$D$7,'GSTR-1 By Customer'!$D:$D,{"EXPWOPAY","SEWOP","EXEMPT","NIL","NONGST"}))</f>
        <v>0</v>
      </c>
      <c r="H35" s="96">
        <f>SUMIFS('GSTR-1 By Customer'!R:R,'GSTR-1 By Customer'!$H:$H,"Y",'GSTR-1 By Customer'!$A:$A,"D",'GSTR-1 By Customer'!$C:$C,"&lt;="&amp;'Raw Data Consolidated'!$D$7)+SUM(SUMIFS('GSTR-1 By Customer'!R:R,'GSTR-1 By Customer'!$H:$H,"N",'GSTR-1 By Customer'!$A:$A,"D",'GSTR-1 By Customer'!$C:$C,"&lt;="&amp;'Raw Data Consolidated'!$D$7,'GSTR-1 By Customer'!$D:$D,{"EXPWOPAY","SEWOP","EXEMPT","NIL","NONGST"}))</f>
        <v>0</v>
      </c>
      <c r="I35" s="96">
        <f>SUMIFS('GSTR-1 By Customer'!S:S,'GSTR-1 By Customer'!$H:$H,"Y",'GSTR-1 By Customer'!$A:$A,"D",'GSTR-1 By Customer'!$C:$C,"&lt;="&amp;'Raw Data Consolidated'!$D$7)+SUM(SUMIFS('GSTR-1 By Customer'!S:S,'GSTR-1 By Customer'!$H:$H,"N",'GSTR-1 By Customer'!$A:$A,"D",'GSTR-1 By Customer'!$C:$C,"&lt;="&amp;'Raw Data Consolidated'!$D$7,'GSTR-1 By Customer'!$D:$D,{"EXPWOPAY","SEWOP","EXEMPT","NIL","NONGST"}))</f>
        <v>0</v>
      </c>
      <c r="J35" s="96">
        <f>SUMIFS('GSTR-1 By Customer'!T:T,'GSTR-1 By Customer'!$H:$H,"Y",'GSTR-1 By Customer'!$A:$A,"D",'GSTR-1 By Customer'!$C:$C,"&lt;="&amp;'Raw Data Consolidated'!$D$7)+SUM(SUMIFS('GSTR-1 By Customer'!T:T,'GSTR-1 By Customer'!$H:$H,"N",'GSTR-1 By Customer'!$A:$A,"D",'GSTR-1 By Customer'!$C:$C,"&lt;="&amp;'Raw Data Consolidated'!$D$7,'GSTR-1 By Customer'!$D:$D,{"EXPWOPAY","SEWOP","EXEMPT","NIL","NONGST"}))</f>
        <v>0</v>
      </c>
    </row>
    <row r="36" spans="1:10" x14ac:dyDescent="0.35">
      <c r="A36" s="90" t="s">
        <v>96</v>
      </c>
      <c r="B36" s="178" t="s">
        <v>116</v>
      </c>
      <c r="C36" s="166"/>
      <c r="D36" s="166"/>
      <c r="E36" s="167">
        <f>SUMIFS('GSTR-1 By Customer'!P:P,  'GSTR-1 By Customer'!$H:$H, "Y",   'GSTR-1 By Customer'!$A:$A, "*A", 'GSTR-1 By Customer'!$C:$C, "&lt;="&amp;'Raw Data Consolidated'!$D$7) + SUM(SUMIFS('GSTR-1 By Customer'!P:P,  'GSTR-1 By Customer'!$H:$H, "N",   'GSTR-1 By Customer'!$A:$A, "*A", 'GSTR-1 By Customer'!$C:$C, "&lt;="&amp;'Raw Data Consolidated'!$D$7, 'GSTR-1 By Customer'!$D:$D, {"EXPWOPAY","SEWOP","EXEMPT","NIL","NONGST"}))</f>
        <v>0</v>
      </c>
      <c r="F36" s="166"/>
      <c r="G36" s="96">
        <f>SUMIFS('GSTR-1 By Customer'!Q:Q,  'GSTR-1 By Customer'!$H:$H, "Y",   'GSTR-1 By Customer'!$A:$A, "*A", 'GSTR-1 By Customer'!$C:$C, "&lt;="&amp;'Raw Data Consolidated'!$D$7) + SUM(SUMIFS('GSTR-1 By Customer'!Q:Q,  'GSTR-1 By Customer'!$H:$H, "N",   'GSTR-1 By Customer'!$A:$A, "*A", 'GSTR-1 By Customer'!$C:$C, "&lt;="&amp;'Raw Data Consolidated'!$D$7, 'GSTR-1 By Customer'!$D:$D, {"EXPWOPAY","SEWOP","EXEMPT","NIL","NONGST"}))</f>
        <v>0</v>
      </c>
      <c r="H36" s="96">
        <f>SUMIFS('GSTR-1 By Customer'!R:R,  'GSTR-1 By Customer'!$H:$H, "Y",   'GSTR-1 By Customer'!$A:$A, "*A", 'GSTR-1 By Customer'!$C:$C, "&lt;="&amp;'Raw Data Consolidated'!$D$7) + SUM(SUMIFS('GSTR-1 By Customer'!R:R,  'GSTR-1 By Customer'!$H:$H, "N",   'GSTR-1 By Customer'!$A:$A, "*A", 'GSTR-1 By Customer'!$C:$C, "&lt;="&amp;'Raw Data Consolidated'!$D$7, 'GSTR-1 By Customer'!$D:$D, {"EXPWOPAY","SEWOP","EXEMPT","NIL","NONGST"}))</f>
        <v>0</v>
      </c>
      <c r="I36" s="96">
        <f>SUMIFS('GSTR-1 By Customer'!S:S,  'GSTR-1 By Customer'!$H:$H, "Y",   'GSTR-1 By Customer'!$A:$A, "*A", 'GSTR-1 By Customer'!$C:$C, "&lt;="&amp;'Raw Data Consolidated'!$D$7) + SUM(SUMIFS('GSTR-1 By Customer'!S:S,  'GSTR-1 By Customer'!$H:$H, "N",   'GSTR-1 By Customer'!$A:$A, "*A", 'GSTR-1 By Customer'!$C:$C, "&lt;="&amp;'Raw Data Consolidated'!$D$7, 'GSTR-1 By Customer'!$D:$D, {"EXPWOPAY","SEWOP","EXEMPT","NIL","NONGST"}))</f>
        <v>0</v>
      </c>
      <c r="J36" s="96">
        <f>SUMIFS('GSTR-1 By Customer'!T:T,  'GSTR-1 By Customer'!$H:$H, "Y",   'GSTR-1 By Customer'!$A:$A, "*A", 'GSTR-1 By Customer'!$C:$C, "&lt;="&amp;'Raw Data Consolidated'!$D$7) + SUM(SUMIFS('GSTR-1 By Customer'!T:T,  'GSTR-1 By Customer'!$H:$H, "N",   'GSTR-1 By Customer'!$A:$A, "*A", 'GSTR-1 By Customer'!$C:$C, "&lt;="&amp;'Raw Data Consolidated'!$D$7, 'GSTR-1 By Customer'!$D:$D, {"EXPWOPAY","SEWOP","EXEMPT","NIL","NONGST"}))</f>
        <v>0</v>
      </c>
    </row>
    <row r="37" spans="1:10" x14ac:dyDescent="0.35">
      <c r="A37" s="90" t="s">
        <v>98</v>
      </c>
      <c r="B37" s="178" t="s">
        <v>117</v>
      </c>
      <c r="C37" s="166"/>
      <c r="D37" s="166"/>
      <c r="E37" s="167">
        <f>SUMIFS('GSTR-1 By Customer'!P:P,  'GSTR-1 By Customer'!$H:$H, "Y",   'GSTR-1 By Customer'!$AA:$AA, "Y", 'GSTR-1 By Customer'!$C:$C, "&lt;="&amp;'Raw Data Consolidated'!$D$7) + SUM(SUMIFS('GSTR-1 By Customer'!P:P,  'GSTR-1 By Customer'!$H:$H, "N",   'GSTR-1 By Customer'!$AA:$AA, "Y", 'GSTR-1 By Customer'!$C:$C, "&lt;="&amp;'Raw Data Consolidated'!$D$7, 'GSTR-1 By Customer'!$D:$D, {"EXPWOPAY","SEWOP","EXEMPT","NIL","NONGST"}))</f>
        <v>0</v>
      </c>
      <c r="F37" s="166"/>
      <c r="G37" s="96">
        <f>SUMIFS('GSTR-1 By Customer'!Q:Q,  'GSTR-1 By Customer'!$H:$H, "Y",   'GSTR-1 By Customer'!$AA:$AA, "Y", 'GSTR-1 By Customer'!$C:$C, "&lt;="&amp;'Raw Data Consolidated'!$D$7) + SUM(SUMIFS('GSTR-1 By Customer'!Q:Q,  'GSTR-1 By Customer'!$H:$H, "N",   'GSTR-1 By Customer'!$AA:$AA, "Y", 'GSTR-1 By Customer'!$C:$C, "&lt;="&amp;'Raw Data Consolidated'!$D$7, 'GSTR-1 By Customer'!$D:$D, {"EXPWOPAY","SEWOP","EXEMPT","NIL","NONGST"}))</f>
        <v>0</v>
      </c>
      <c r="H37" s="113">
        <f>SUMIFS('GSTR-1 By Customer'!R:R,  'GSTR-1 By Customer'!$H:$H, "Y",   'GSTR-1 By Customer'!$AA:$AA, "Y", 'GSTR-1 By Customer'!$C:$C, "&lt;="&amp;'Raw Data Consolidated'!$D$7) + SUM(SUMIFS('GSTR-1 By Customer'!R:R,  'GSTR-1 By Customer'!$H:$H, "N",   'GSTR-1 By Customer'!$AA:$AA, "Y", 'GSTR-1 By Customer'!$C:$C, "&lt;="&amp;'Raw Data Consolidated'!$D$7, 'GSTR-1 By Customer'!$D:$D, {"EXPWOPAY","SEWOP","EXEMPT","NIL","NONGST"}))</f>
        <v>0</v>
      </c>
      <c r="I37" s="96">
        <f>SUMIFS('GSTR-1 By Customer'!S:S,  'GSTR-1 By Customer'!$H:$H, "Y",   'GSTR-1 By Customer'!$AA:$AA, "Y", 'GSTR-1 By Customer'!$C:$C, "&lt;="&amp;'Raw Data Consolidated'!$D$7) + SUM(SUMIFS('GSTR-1 By Customer'!S:S,  'GSTR-1 By Customer'!$H:$H, "N",   'GSTR-1 By Customer'!$AA:$AA, "Y", 'GSTR-1 By Customer'!$C:$C, "&lt;="&amp;'Raw Data Consolidated'!$D$7, 'GSTR-1 By Customer'!$D:$D, {"EXPWOPAY","SEWOP","EXEMPT","NIL","NONGST"}))</f>
        <v>0</v>
      </c>
      <c r="J37" s="96">
        <f>SUMIFS('GSTR-1 By Customer'!T:T,  'GSTR-1 By Customer'!$H:$H, "Y",   'GSTR-1 By Customer'!$AA:$AA, "Y", 'GSTR-1 By Customer'!$C:$C, "&lt;="&amp;'Raw Data Consolidated'!$D$7) + SUM(SUMIFS('GSTR-1 By Customer'!T:T,  'GSTR-1 By Customer'!$H:$H, "N",   'GSTR-1 By Customer'!$AA:$AA, "Y", 'GSTR-1 By Customer'!$C:$C, "&lt;="&amp;'Raw Data Consolidated'!$D$7, 'GSTR-1 By Customer'!$D:$D, {"EXPWOPAY","SEWOP","EXEMPT","NIL","NONGST"}))</f>
        <v>0</v>
      </c>
    </row>
    <row r="38" spans="1:10" x14ac:dyDescent="0.35">
      <c r="A38" s="90" t="s">
        <v>100</v>
      </c>
      <c r="B38" s="194" t="s">
        <v>118</v>
      </c>
      <c r="C38" s="166"/>
      <c r="D38" s="166"/>
      <c r="E38" s="202">
        <f>-E34+E35+E36-E37</f>
        <v>0</v>
      </c>
      <c r="F38" s="166"/>
      <c r="G38" s="114">
        <f>-G34+G35+G36-G37</f>
        <v>0</v>
      </c>
      <c r="H38" s="114">
        <f>-H34+H35+H36-H37</f>
        <v>0</v>
      </c>
      <c r="I38" s="114">
        <f>-I34+I35+I36-I37</f>
        <v>0</v>
      </c>
      <c r="J38" s="104">
        <f>-J34+J35+J36-J37</f>
        <v>0</v>
      </c>
    </row>
    <row r="39" spans="1:10" x14ac:dyDescent="0.35">
      <c r="A39" s="90" t="s">
        <v>102</v>
      </c>
      <c r="B39" s="194" t="s">
        <v>119</v>
      </c>
      <c r="C39" s="166"/>
      <c r="D39" s="166"/>
      <c r="E39" s="203">
        <f>E33 + E38</f>
        <v>0</v>
      </c>
      <c r="F39" s="166"/>
      <c r="G39" s="115">
        <f>G33 + G38</f>
        <v>0</v>
      </c>
      <c r="H39" s="116">
        <f>H33 + H38</f>
        <v>0</v>
      </c>
      <c r="I39" s="115">
        <f>I33 + I38</f>
        <v>0</v>
      </c>
      <c r="J39" s="116">
        <f>J33 + J38</f>
        <v>0</v>
      </c>
    </row>
    <row r="40" spans="1:10" ht="31.5" customHeight="1" x14ac:dyDescent="0.35">
      <c r="A40" s="90" t="s">
        <v>104</v>
      </c>
      <c r="B40" s="204" t="s">
        <v>120</v>
      </c>
      <c r="C40" s="166"/>
      <c r="D40" s="166"/>
      <c r="E40" s="201">
        <f>MAX(E25+E39-E18, 0)</f>
        <v>13908010</v>
      </c>
      <c r="F40" s="166"/>
      <c r="G40" s="117">
        <f>MAX(G25+G39-G18, 0)</f>
        <v>173924.28</v>
      </c>
      <c r="H40" s="118">
        <f>MAX(H25+H39-H18, 0)</f>
        <v>1164758.76</v>
      </c>
      <c r="I40" s="117">
        <f>MAX(I25+I39-I18, 0)</f>
        <v>1164758.76</v>
      </c>
      <c r="J40" s="118">
        <f>MAX(J25+J39-J18, 0)</f>
        <v>0</v>
      </c>
    </row>
    <row r="41" spans="1:10" x14ac:dyDescent="0.35">
      <c r="A41" s="56" t="s">
        <v>121</v>
      </c>
      <c r="B41" s="174" t="s">
        <v>122</v>
      </c>
      <c r="C41" s="166"/>
      <c r="D41" s="166"/>
      <c r="E41" s="166"/>
      <c r="F41" s="166"/>
      <c r="G41" s="166"/>
      <c r="H41" s="166"/>
      <c r="I41" s="166"/>
      <c r="J41" s="166"/>
    </row>
    <row r="42" spans="1:10" x14ac:dyDescent="0.35">
      <c r="A42" s="172"/>
      <c r="B42" s="172" t="s">
        <v>3</v>
      </c>
      <c r="C42" s="166"/>
      <c r="D42" s="166"/>
      <c r="E42" s="172" t="s">
        <v>123</v>
      </c>
      <c r="F42" s="166"/>
      <c r="G42" s="88" t="s">
        <v>25</v>
      </c>
      <c r="H42" s="88" t="s">
        <v>26</v>
      </c>
      <c r="I42" s="88" t="s">
        <v>27</v>
      </c>
      <c r="J42" s="91" t="s">
        <v>28</v>
      </c>
    </row>
    <row r="43" spans="1:10" x14ac:dyDescent="0.35">
      <c r="A43" s="166"/>
      <c r="B43" s="176">
        <v>1</v>
      </c>
      <c r="C43" s="166"/>
      <c r="D43" s="166"/>
      <c r="E43" s="176">
        <v>2</v>
      </c>
      <c r="F43" s="166"/>
      <c r="G43" s="89">
        <v>5</v>
      </c>
      <c r="H43" s="89">
        <v>3</v>
      </c>
      <c r="I43" s="89">
        <v>4</v>
      </c>
      <c r="J43" s="92">
        <v>6</v>
      </c>
    </row>
    <row r="44" spans="1:10" x14ac:dyDescent="0.35">
      <c r="A44" s="56">
        <v>6</v>
      </c>
      <c r="B44" s="195" t="s">
        <v>124</v>
      </c>
      <c r="C44" s="166"/>
      <c r="D44" s="166"/>
      <c r="E44" s="166"/>
      <c r="F44" s="166"/>
      <c r="G44" s="166"/>
      <c r="H44" s="166"/>
      <c r="I44" s="166"/>
      <c r="J44" s="166"/>
    </row>
    <row r="45" spans="1:10" ht="31.5" customHeight="1" x14ac:dyDescent="0.35">
      <c r="A45" s="90" t="s">
        <v>78</v>
      </c>
      <c r="B45" s="199" t="s">
        <v>125</v>
      </c>
      <c r="C45" s="166"/>
      <c r="D45" s="166"/>
      <c r="E45" s="166"/>
      <c r="F45" s="166"/>
      <c r="G45" s="119">
        <f>'GSTR-3B Consolidated'!N28 + 'GSTR-3B Consolidated'!N32 + 'GSTR-3B Consolidated'!N36 + 'GSTR-3B Consolidated'!N42 + 'GSTR-3B Consolidated'!N48</f>
        <v>7451</v>
      </c>
      <c r="H45" s="120">
        <f>'GSTR-3B Consolidated'!N37+'GSTR-3B Consolidated'!N43+'GSTR-3B Consolidated'!N49</f>
        <v>237523</v>
      </c>
      <c r="I45" s="120">
        <f>'GSTR-3B Consolidated'!N38+'GSTR-3B Consolidated'!N44+'GSTR-3B Consolidated'!N50</f>
        <v>237523</v>
      </c>
      <c r="J45" s="119">
        <f>'GSTR-3B Consolidated'!N29+'GSTR-3B Consolidated'!N33+'GSTR-3B Consolidated'!N39+'GSTR-3B Consolidated'!N45+'GSTR-3B Consolidated'!N51</f>
        <v>0</v>
      </c>
    </row>
    <row r="46" spans="1:10" x14ac:dyDescent="0.35">
      <c r="A46" s="200" t="s">
        <v>80</v>
      </c>
      <c r="B46" s="199" t="s">
        <v>126</v>
      </c>
      <c r="C46" s="166"/>
      <c r="D46" s="166"/>
      <c r="E46" s="178" t="s">
        <v>22</v>
      </c>
      <c r="F46" s="166"/>
      <c r="G46" s="121">
        <f>'GSTR-3B Consolidated'!N48</f>
        <v>7451</v>
      </c>
      <c r="H46" s="122">
        <f>'GSTR-3B Consolidated'!N49</f>
        <v>221629</v>
      </c>
      <c r="I46" s="122">
        <f>'GSTR-3B Consolidated'!N50</f>
        <v>221629</v>
      </c>
      <c r="J46" s="121">
        <f>'GSTR-3B Consolidated'!N51</f>
        <v>0</v>
      </c>
    </row>
    <row r="47" spans="1:10" x14ac:dyDescent="0.35">
      <c r="A47" s="166"/>
      <c r="B47" s="166"/>
      <c r="C47" s="166"/>
      <c r="D47" s="166"/>
      <c r="E47" s="178" t="s">
        <v>127</v>
      </c>
      <c r="F47" s="166"/>
      <c r="G47" s="123"/>
      <c r="H47" s="124"/>
      <c r="I47" s="124"/>
      <c r="J47" s="123"/>
    </row>
    <row r="48" spans="1:10" x14ac:dyDescent="0.35">
      <c r="A48" s="166"/>
      <c r="B48" s="166"/>
      <c r="C48" s="166"/>
      <c r="D48" s="166"/>
      <c r="E48" s="178" t="s">
        <v>128</v>
      </c>
      <c r="F48" s="166"/>
      <c r="G48" s="96"/>
      <c r="H48" s="96"/>
      <c r="I48" s="96"/>
      <c r="J48" s="113"/>
    </row>
    <row r="49" spans="1:11" x14ac:dyDescent="0.35">
      <c r="A49" s="166"/>
      <c r="B49" s="166"/>
      <c r="C49" s="166"/>
      <c r="D49" s="166"/>
      <c r="E49" s="178" t="s">
        <v>129</v>
      </c>
      <c r="F49" s="166"/>
      <c r="G49" s="97"/>
      <c r="H49" s="97"/>
      <c r="I49" s="97"/>
      <c r="J49" s="125"/>
    </row>
    <row r="50" spans="1:11" ht="32.25" customHeight="1" x14ac:dyDescent="0.35">
      <c r="A50" s="90" t="s">
        <v>130</v>
      </c>
      <c r="B50" s="199" t="s">
        <v>131</v>
      </c>
      <c r="C50" s="166"/>
      <c r="D50" s="166"/>
      <c r="E50" s="190" t="s">
        <v>22</v>
      </c>
      <c r="F50" s="166"/>
      <c r="G50" s="126">
        <f>'GSTR-3B Consolidated'!N36</f>
        <v>0</v>
      </c>
      <c r="H50" s="127">
        <f>'GSTR-3B Consolidated'!N37</f>
        <v>15894</v>
      </c>
      <c r="I50" s="128">
        <f>'GSTR-3B Consolidated'!N38</f>
        <v>15894</v>
      </c>
      <c r="J50" s="128">
        <f>'GSTR-3B Consolidated'!N39</f>
        <v>0</v>
      </c>
    </row>
    <row r="51" spans="1:11" x14ac:dyDescent="0.35">
      <c r="A51" s="200" t="s">
        <v>82</v>
      </c>
      <c r="B51" s="199" t="s">
        <v>132</v>
      </c>
      <c r="C51" s="166"/>
      <c r="D51" s="166"/>
      <c r="E51" s="178" t="s">
        <v>22</v>
      </c>
      <c r="F51" s="166"/>
      <c r="G51" s="121"/>
      <c r="H51" s="123"/>
      <c r="I51" s="124"/>
      <c r="J51" s="124"/>
    </row>
    <row r="52" spans="1:11" x14ac:dyDescent="0.35">
      <c r="A52" s="166"/>
      <c r="B52" s="166"/>
      <c r="C52" s="166"/>
      <c r="D52" s="166"/>
      <c r="E52" s="178" t="s">
        <v>127</v>
      </c>
      <c r="F52" s="166"/>
      <c r="G52" s="121"/>
      <c r="H52" s="121"/>
      <c r="I52" s="122"/>
      <c r="J52" s="122"/>
    </row>
    <row r="53" spans="1:11" x14ac:dyDescent="0.35">
      <c r="A53" s="166"/>
      <c r="B53" s="166"/>
      <c r="C53" s="166"/>
      <c r="D53" s="166"/>
      <c r="E53" s="178" t="s">
        <v>128</v>
      </c>
      <c r="F53" s="166"/>
      <c r="G53" s="113"/>
      <c r="H53" s="113"/>
      <c r="I53" s="96"/>
      <c r="J53" s="96"/>
    </row>
    <row r="54" spans="1:11" x14ac:dyDescent="0.35">
      <c r="A54" s="166"/>
      <c r="B54" s="166"/>
      <c r="C54" s="166"/>
      <c r="D54" s="166"/>
      <c r="E54" s="178" t="s">
        <v>129</v>
      </c>
      <c r="F54" s="166"/>
      <c r="G54" s="96"/>
      <c r="H54" s="96"/>
      <c r="I54" s="96"/>
      <c r="J54" s="96"/>
    </row>
    <row r="55" spans="1:11" x14ac:dyDescent="0.35">
      <c r="A55" s="200" t="s">
        <v>84</v>
      </c>
      <c r="B55" s="199" t="s">
        <v>133</v>
      </c>
      <c r="C55" s="166"/>
      <c r="D55" s="166"/>
      <c r="E55" s="178" t="s">
        <v>22</v>
      </c>
      <c r="F55" s="166"/>
      <c r="G55" s="121"/>
      <c r="H55" s="122"/>
      <c r="I55" s="122"/>
      <c r="J55" s="122"/>
    </row>
    <row r="56" spans="1:11" x14ac:dyDescent="0.35">
      <c r="A56" s="166"/>
      <c r="B56" s="166"/>
      <c r="C56" s="166"/>
      <c r="D56" s="166"/>
      <c r="E56" s="178" t="s">
        <v>127</v>
      </c>
      <c r="F56" s="166"/>
      <c r="G56" s="121"/>
      <c r="H56" s="122"/>
      <c r="I56" s="122"/>
      <c r="J56" s="122"/>
    </row>
    <row r="57" spans="1:11" x14ac:dyDescent="0.35">
      <c r="A57" s="166"/>
      <c r="B57" s="166"/>
      <c r="C57" s="166"/>
      <c r="D57" s="166"/>
      <c r="E57" s="178" t="s">
        <v>128</v>
      </c>
      <c r="F57" s="166"/>
      <c r="G57" s="113"/>
      <c r="H57" s="129"/>
      <c r="I57" s="129"/>
      <c r="J57" s="129"/>
    </row>
    <row r="58" spans="1:11" x14ac:dyDescent="0.35">
      <c r="A58" s="166"/>
      <c r="B58" s="166"/>
      <c r="C58" s="166"/>
      <c r="D58" s="166"/>
      <c r="E58" s="178" t="s">
        <v>129</v>
      </c>
      <c r="F58" s="166"/>
      <c r="G58" s="96"/>
      <c r="H58" s="96"/>
      <c r="I58" s="130"/>
      <c r="J58" s="131"/>
    </row>
    <row r="59" spans="1:11" x14ac:dyDescent="0.35">
      <c r="A59" s="200" t="s">
        <v>86</v>
      </c>
      <c r="B59" s="190" t="s">
        <v>134</v>
      </c>
      <c r="C59" s="166"/>
      <c r="D59" s="166"/>
      <c r="E59" s="178" t="s">
        <v>22</v>
      </c>
      <c r="F59" s="166"/>
      <c r="G59" s="132">
        <f>'GSTR-3B Consolidated'!N28</f>
        <v>0</v>
      </c>
      <c r="H59" s="65"/>
      <c r="I59" s="133"/>
      <c r="J59" s="134">
        <f>'GSTR-3B Consolidated'!N29</f>
        <v>0</v>
      </c>
    </row>
    <row r="60" spans="1:11" x14ac:dyDescent="0.35">
      <c r="A60" s="166"/>
      <c r="B60" s="166"/>
      <c r="C60" s="166"/>
      <c r="D60" s="166"/>
      <c r="E60" s="178" t="s">
        <v>127</v>
      </c>
      <c r="F60" s="166"/>
      <c r="G60" s="75"/>
      <c r="H60" s="66"/>
      <c r="I60" s="135"/>
      <c r="J60" s="136"/>
      <c r="K60" s="71"/>
    </row>
    <row r="61" spans="1:11" x14ac:dyDescent="0.35">
      <c r="A61" s="166"/>
      <c r="B61" s="166"/>
      <c r="C61" s="166"/>
      <c r="D61" s="166"/>
      <c r="E61" s="178" t="s">
        <v>128</v>
      </c>
      <c r="F61" s="166"/>
      <c r="G61" s="87"/>
      <c r="H61" s="65"/>
      <c r="I61" s="133"/>
      <c r="J61" s="137"/>
    </row>
    <row r="62" spans="1:11" x14ac:dyDescent="0.35">
      <c r="A62" s="90" t="s">
        <v>88</v>
      </c>
      <c r="B62" s="178" t="s">
        <v>135</v>
      </c>
      <c r="C62" s="166"/>
      <c r="D62" s="166"/>
      <c r="E62" s="166"/>
      <c r="F62" s="166"/>
      <c r="G62" s="138">
        <f>'GSTR-3B Consolidated'!N32</f>
        <v>0</v>
      </c>
      <c r="H62" s="66"/>
      <c r="I62" s="135"/>
      <c r="J62" s="121">
        <f>'GSTR-3B Consolidated'!N33</f>
        <v>0</v>
      </c>
      <c r="K62" s="72"/>
    </row>
    <row r="63" spans="1:11" x14ac:dyDescent="0.35">
      <c r="A63" s="90" t="s">
        <v>90</v>
      </c>
      <c r="B63" s="178" t="s">
        <v>136</v>
      </c>
      <c r="C63" s="166"/>
      <c r="D63" s="166"/>
      <c r="E63" s="166"/>
      <c r="F63" s="166"/>
      <c r="G63" s="123">
        <f>'GSTR-3B Consolidated'!N42</f>
        <v>0</v>
      </c>
      <c r="H63" s="123">
        <f>'GSTR-3B Consolidated'!N43</f>
        <v>0</v>
      </c>
      <c r="I63" s="124">
        <f>'GSTR-3B Consolidated'!N44</f>
        <v>0</v>
      </c>
      <c r="J63" s="123">
        <f>'GSTR-3B Consolidated'!N45</f>
        <v>0</v>
      </c>
    </row>
    <row r="64" spans="1:11" ht="31.5" customHeight="1" x14ac:dyDescent="0.35">
      <c r="A64" s="90" t="s">
        <v>92</v>
      </c>
      <c r="B64" s="199" t="s">
        <v>137</v>
      </c>
      <c r="C64" s="166"/>
      <c r="D64" s="166"/>
      <c r="E64" s="166"/>
      <c r="F64" s="166"/>
      <c r="G64" s="121"/>
      <c r="H64" s="121"/>
      <c r="I64" s="122"/>
      <c r="J64" s="121"/>
    </row>
    <row r="65" spans="1:10" x14ac:dyDescent="0.35">
      <c r="A65" s="90" t="s">
        <v>94</v>
      </c>
      <c r="B65" s="194" t="s">
        <v>138</v>
      </c>
      <c r="C65" s="166"/>
      <c r="D65" s="166"/>
      <c r="E65" s="166"/>
      <c r="F65" s="166"/>
      <c r="G65" s="139">
        <f>G46+G50+G59+G62+G63+G64</f>
        <v>7451</v>
      </c>
      <c r="H65" s="139">
        <f>H46+H50+H59+H62+H63+H64</f>
        <v>237523</v>
      </c>
      <c r="I65" s="140">
        <f>I46+I50+I59+I62+I63+I64</f>
        <v>237523</v>
      </c>
      <c r="J65" s="139">
        <f>J46+J50+J59+J62+J63+J64</f>
        <v>0</v>
      </c>
    </row>
    <row r="66" spans="1:10" x14ac:dyDescent="0.35">
      <c r="A66" s="90" t="s">
        <v>96</v>
      </c>
      <c r="B66" s="194" t="s">
        <v>139</v>
      </c>
      <c r="C66" s="166"/>
      <c r="D66" s="166"/>
      <c r="E66" s="166"/>
      <c r="F66" s="166"/>
      <c r="G66" s="139">
        <f>MAX(G65-G45, 0)</f>
        <v>0</v>
      </c>
      <c r="H66" s="139">
        <f>MAX(H65-H45, 0)</f>
        <v>0</v>
      </c>
      <c r="I66" s="140">
        <f>MAX(I65-I45, 0)</f>
        <v>0</v>
      </c>
      <c r="J66" s="139">
        <f>MAX(J65-J45, 0)</f>
        <v>0</v>
      </c>
    </row>
    <row r="67" spans="1:10" x14ac:dyDescent="0.35">
      <c r="A67" s="90" t="s">
        <v>98</v>
      </c>
      <c r="B67" s="168" t="s">
        <v>140</v>
      </c>
      <c r="C67" s="166"/>
      <c r="D67" s="166"/>
      <c r="E67" s="166"/>
      <c r="F67" s="166"/>
      <c r="G67" s="134"/>
      <c r="H67" s="134"/>
      <c r="I67" s="141"/>
      <c r="J67" s="69"/>
    </row>
    <row r="68" spans="1:10" x14ac:dyDescent="0.35">
      <c r="A68" s="90" t="s">
        <v>100</v>
      </c>
      <c r="B68" s="178" t="s">
        <v>141</v>
      </c>
      <c r="C68" s="166"/>
      <c r="D68" s="166"/>
      <c r="E68" s="166"/>
      <c r="F68" s="166"/>
      <c r="G68" s="134"/>
      <c r="H68" s="134"/>
      <c r="I68" s="141"/>
      <c r="J68" s="69"/>
    </row>
    <row r="69" spans="1:10" x14ac:dyDescent="0.35">
      <c r="A69" s="90" t="s">
        <v>102</v>
      </c>
      <c r="B69" s="194" t="s">
        <v>142</v>
      </c>
      <c r="C69" s="166"/>
      <c r="D69" s="166"/>
      <c r="E69" s="166"/>
      <c r="F69" s="166"/>
      <c r="G69" s="139"/>
      <c r="H69" s="139"/>
      <c r="I69" s="140"/>
      <c r="J69" s="139"/>
    </row>
    <row r="70" spans="1:10" x14ac:dyDescent="0.35">
      <c r="A70" s="90" t="s">
        <v>104</v>
      </c>
      <c r="B70" s="194" t="s">
        <v>143</v>
      </c>
      <c r="C70" s="166"/>
      <c r="D70" s="166"/>
      <c r="E70" s="166"/>
      <c r="F70" s="166"/>
      <c r="G70" s="116">
        <f>SUM(G67:G69)</f>
        <v>0</v>
      </c>
      <c r="H70" s="116">
        <f>SUM(H67:H69)</f>
        <v>0</v>
      </c>
      <c r="I70" s="115">
        <f>SUM(I67:I69)</f>
        <v>0</v>
      </c>
      <c r="J70" s="116">
        <f>SUM(J67:J69)</f>
        <v>0</v>
      </c>
    </row>
    <row r="71" spans="1:10" x14ac:dyDescent="0.35">
      <c r="A71" s="90" t="s">
        <v>144</v>
      </c>
      <c r="B71" s="194" t="s">
        <v>145</v>
      </c>
      <c r="C71" s="166"/>
      <c r="D71" s="166"/>
      <c r="E71" s="166"/>
      <c r="F71" s="166"/>
      <c r="G71" s="139">
        <f>G65 + G70</f>
        <v>7451</v>
      </c>
      <c r="H71" s="139">
        <f>H65 + H70</f>
        <v>237523</v>
      </c>
      <c r="I71" s="140">
        <f>I65 + I70</f>
        <v>237523</v>
      </c>
      <c r="J71" s="139">
        <f>J65 + J70</f>
        <v>0</v>
      </c>
    </row>
    <row r="72" spans="1:10" x14ac:dyDescent="0.35">
      <c r="A72" s="56">
        <v>7</v>
      </c>
      <c r="B72" s="195" t="s">
        <v>146</v>
      </c>
      <c r="C72" s="166"/>
      <c r="D72" s="166"/>
      <c r="E72" s="166"/>
      <c r="F72" s="166"/>
      <c r="G72" s="166"/>
      <c r="H72" s="166"/>
      <c r="I72" s="166"/>
      <c r="J72" s="166"/>
    </row>
    <row r="73" spans="1:10" x14ac:dyDescent="0.35">
      <c r="A73" s="90" t="s">
        <v>78</v>
      </c>
      <c r="B73" s="178" t="s">
        <v>147</v>
      </c>
      <c r="C73" s="166"/>
      <c r="D73" s="166"/>
      <c r="E73" s="166"/>
      <c r="F73" s="166"/>
      <c r="G73" s="134">
        <f>'GSTR-3B Consolidated'!N60</f>
        <v>0</v>
      </c>
      <c r="H73" s="141">
        <f>'GSTR-3B Consolidated'!N61</f>
        <v>0</v>
      </c>
      <c r="I73" s="141">
        <f>'GSTR-3B Consolidated'!N62</f>
        <v>0</v>
      </c>
      <c r="J73" s="134">
        <f>'GSTR-3B Consolidated'!N63</f>
        <v>0</v>
      </c>
    </row>
    <row r="74" spans="1:10" x14ac:dyDescent="0.35">
      <c r="A74" s="90" t="s">
        <v>80</v>
      </c>
      <c r="B74" s="178" t="s">
        <v>148</v>
      </c>
      <c r="C74" s="166"/>
      <c r="D74" s="166"/>
      <c r="E74" s="166"/>
      <c r="F74" s="166"/>
      <c r="G74" s="121"/>
      <c r="H74" s="122"/>
      <c r="I74" s="122"/>
      <c r="J74" s="121"/>
    </row>
    <row r="75" spans="1:10" x14ac:dyDescent="0.35">
      <c r="A75" s="90" t="s">
        <v>82</v>
      </c>
      <c r="B75" s="178" t="s">
        <v>149</v>
      </c>
      <c r="C75" s="166"/>
      <c r="D75" s="166"/>
      <c r="E75" s="166"/>
      <c r="F75" s="166"/>
      <c r="G75" s="142">
        <f>'GSTR-3B Consolidated'!N54</f>
        <v>0</v>
      </c>
      <c r="H75" s="143">
        <f>'GSTR-3B Consolidated'!N55</f>
        <v>0</v>
      </c>
      <c r="I75" s="143">
        <f>'GSTR-3B Consolidated'!N56</f>
        <v>0</v>
      </c>
      <c r="J75" s="142">
        <f>'GSTR-3B Consolidated'!N57</f>
        <v>0</v>
      </c>
    </row>
    <row r="76" spans="1:10" x14ac:dyDescent="0.35">
      <c r="A76" s="90" t="s">
        <v>84</v>
      </c>
      <c r="B76" s="178" t="s">
        <v>150</v>
      </c>
      <c r="C76" s="166"/>
      <c r="D76" s="166"/>
      <c r="E76" s="166"/>
      <c r="F76" s="166"/>
      <c r="G76" s="121"/>
      <c r="H76" s="122"/>
      <c r="I76" s="122"/>
      <c r="J76" s="121"/>
    </row>
    <row r="77" spans="1:10" x14ac:dyDescent="0.35">
      <c r="A77" s="90" t="s">
        <v>86</v>
      </c>
      <c r="B77" s="178" t="s">
        <v>151</v>
      </c>
      <c r="C77" s="166"/>
      <c r="D77" s="166"/>
      <c r="E77" s="166"/>
      <c r="F77" s="166"/>
      <c r="G77" s="123"/>
      <c r="H77" s="124"/>
      <c r="I77" s="124"/>
      <c r="J77" s="123"/>
    </row>
    <row r="78" spans="1:10" x14ac:dyDescent="0.35">
      <c r="A78" s="90" t="s">
        <v>88</v>
      </c>
      <c r="B78" s="178" t="s">
        <v>152</v>
      </c>
      <c r="C78" s="166"/>
      <c r="D78" s="166"/>
      <c r="E78" s="166"/>
      <c r="F78" s="166"/>
      <c r="G78" s="123"/>
      <c r="H78" s="124"/>
      <c r="I78" s="124"/>
      <c r="J78" s="123"/>
    </row>
    <row r="79" spans="1:10" x14ac:dyDescent="0.35">
      <c r="A79" s="90" t="s">
        <v>90</v>
      </c>
      <c r="B79" s="178" t="s">
        <v>153</v>
      </c>
      <c r="C79" s="166"/>
      <c r="D79" s="166"/>
      <c r="E79" s="166"/>
      <c r="F79" s="166"/>
      <c r="G79" s="123"/>
      <c r="H79" s="124"/>
      <c r="I79" s="124"/>
      <c r="J79" s="123"/>
    </row>
    <row r="80" spans="1:10" x14ac:dyDescent="0.35">
      <c r="A80" s="90" t="s">
        <v>92</v>
      </c>
      <c r="B80" s="178" t="s">
        <v>154</v>
      </c>
      <c r="C80" s="166"/>
      <c r="D80" s="166"/>
      <c r="E80" s="166"/>
      <c r="F80" s="166"/>
      <c r="G80" s="121"/>
      <c r="H80" s="122"/>
      <c r="I80" s="122"/>
      <c r="J80" s="121"/>
    </row>
    <row r="81" spans="1:10" x14ac:dyDescent="0.35">
      <c r="A81" s="90" t="s">
        <v>94</v>
      </c>
      <c r="B81" s="194" t="s">
        <v>155</v>
      </c>
      <c r="C81" s="166"/>
      <c r="D81" s="166"/>
      <c r="E81" s="166"/>
      <c r="F81" s="166"/>
      <c r="G81" s="121">
        <f>SUM(G73:G80)</f>
        <v>0</v>
      </c>
      <c r="H81" s="122">
        <f>SUM(H73:H80)</f>
        <v>0</v>
      </c>
      <c r="I81" s="122">
        <f>SUM(I73:I80)</f>
        <v>0</v>
      </c>
      <c r="J81" s="121">
        <f>SUM(J73:J80)</f>
        <v>0</v>
      </c>
    </row>
    <row r="82" spans="1:10" x14ac:dyDescent="0.35">
      <c r="A82" s="90" t="s">
        <v>96</v>
      </c>
      <c r="B82" s="194" t="s">
        <v>156</v>
      </c>
      <c r="C82" s="166"/>
      <c r="D82" s="166"/>
      <c r="E82" s="166"/>
      <c r="F82" s="166"/>
      <c r="G82" s="134">
        <f>MAX(G71-G81, 0)</f>
        <v>7451</v>
      </c>
      <c r="H82" s="141">
        <f>MAX(H71-H81, 0)</f>
        <v>237523</v>
      </c>
      <c r="I82" s="141">
        <f>MAX(I71-I81, 0)</f>
        <v>237523</v>
      </c>
      <c r="J82" s="141">
        <f>MAX(J71-J81, 0)</f>
        <v>0</v>
      </c>
    </row>
    <row r="83" spans="1:10" x14ac:dyDescent="0.35">
      <c r="A83" s="56">
        <v>8</v>
      </c>
      <c r="B83" s="195" t="s">
        <v>157</v>
      </c>
      <c r="C83" s="166"/>
      <c r="D83" s="166"/>
      <c r="E83" s="166"/>
      <c r="F83" s="166"/>
      <c r="G83" s="166"/>
      <c r="H83" s="166"/>
      <c r="I83" s="166"/>
      <c r="J83" s="166"/>
    </row>
    <row r="84" spans="1:10" x14ac:dyDescent="0.35">
      <c r="A84" s="90" t="s">
        <v>78</v>
      </c>
      <c r="B84" s="196" t="s">
        <v>158</v>
      </c>
      <c r="C84" s="166"/>
      <c r="D84" s="166"/>
      <c r="E84" s="166"/>
      <c r="F84" s="166"/>
      <c r="G84" s="120">
        <f>SUMIFS('GSTR-2A By Vendor'!Q:Q,  'GSTR-2A By Vendor'!$H:$H, "N",   'GSTR-2A By Vendor'!$AA:$AA, "N")</f>
        <v>9301.7000000000007</v>
      </c>
      <c r="H84" s="120">
        <f>SUMIFS('GSTR-2A By Vendor'!R:R,  'GSTR-2A By Vendor'!$H:$H, "N",   'GSTR-2A By Vendor'!$AA:$AA, "N")</f>
        <v>235039.99999999985</v>
      </c>
      <c r="I84" s="120">
        <f>SUMIFS('GSTR-2A By Vendor'!S:S,  'GSTR-2A By Vendor'!$H:$H, "N",   'GSTR-2A By Vendor'!$AA:$AA, "N")</f>
        <v>235039.99999999985</v>
      </c>
      <c r="J84" s="120">
        <f>SUMIFS('GSTR-2A By Vendor'!T:T,  'GSTR-2A By Vendor'!$H:$H, "N",   'GSTR-2A By Vendor'!$AA:$AA, "N")</f>
        <v>0</v>
      </c>
    </row>
    <row r="85" spans="1:10" x14ac:dyDescent="0.35">
      <c r="A85" s="90" t="s">
        <v>80</v>
      </c>
      <c r="B85" s="170" t="s">
        <v>159</v>
      </c>
      <c r="C85" s="166"/>
      <c r="D85" s="166"/>
      <c r="E85" s="166"/>
      <c r="F85" s="166"/>
      <c r="G85" s="144">
        <f>G46+G64</f>
        <v>7451</v>
      </c>
      <c r="H85" s="145">
        <f>H46+H64</f>
        <v>221629</v>
      </c>
      <c r="I85" s="144">
        <f>I46+I64</f>
        <v>221629</v>
      </c>
      <c r="J85" s="146">
        <f>J46+J64</f>
        <v>0</v>
      </c>
    </row>
    <row r="86" spans="1:10" ht="49.5" customHeight="1" x14ac:dyDescent="0.35">
      <c r="A86" s="90" t="s">
        <v>82</v>
      </c>
      <c r="B86" s="192" t="s">
        <v>160</v>
      </c>
      <c r="C86" s="166"/>
      <c r="D86" s="166"/>
      <c r="E86" s="166"/>
      <c r="F86" s="166"/>
      <c r="G86" s="122"/>
      <c r="H86" s="121"/>
      <c r="I86" s="122"/>
      <c r="J86" s="122"/>
    </row>
    <row r="87" spans="1:10" x14ac:dyDescent="0.35">
      <c r="A87" s="90" t="s">
        <v>84</v>
      </c>
      <c r="B87" s="170" t="s">
        <v>161</v>
      </c>
      <c r="C87" s="166"/>
      <c r="D87" s="166"/>
      <c r="E87" s="166"/>
      <c r="F87" s="166"/>
      <c r="G87" s="124">
        <f>MAX(G84-(G85+G86), 0)</f>
        <v>1850.7000000000007</v>
      </c>
      <c r="H87" s="123">
        <f>MAX(H84-(H85+H86), 0)</f>
        <v>13410.999999999854</v>
      </c>
      <c r="I87" s="124">
        <f>MAX(I84-(I85+I86), 0)</f>
        <v>13410.999999999854</v>
      </c>
      <c r="J87" s="124">
        <f>MAX(J84-(J85+J86), 0)</f>
        <v>0</v>
      </c>
    </row>
    <row r="88" spans="1:10" x14ac:dyDescent="0.35">
      <c r="A88" s="90" t="s">
        <v>86</v>
      </c>
      <c r="B88" s="170" t="s">
        <v>162</v>
      </c>
      <c r="C88" s="166"/>
      <c r="D88" s="166"/>
      <c r="E88" s="166"/>
      <c r="F88" s="166"/>
      <c r="G88" s="134"/>
      <c r="H88" s="134"/>
      <c r="I88" s="141"/>
      <c r="J88" s="141"/>
    </row>
    <row r="89" spans="1:10" x14ac:dyDescent="0.35">
      <c r="A89" s="90" t="s">
        <v>88</v>
      </c>
      <c r="B89" s="193" t="s">
        <v>163</v>
      </c>
      <c r="C89" s="166"/>
      <c r="D89" s="166"/>
      <c r="E89" s="166"/>
      <c r="F89" s="166"/>
      <c r="G89" s="122"/>
      <c r="H89" s="121"/>
      <c r="I89" s="122"/>
      <c r="J89" s="122"/>
    </row>
    <row r="90" spans="1:10" x14ac:dyDescent="0.35">
      <c r="A90" s="90" t="s">
        <v>90</v>
      </c>
      <c r="B90" s="170" t="s">
        <v>164</v>
      </c>
      <c r="C90" s="166"/>
      <c r="D90" s="166"/>
      <c r="E90" s="166"/>
      <c r="F90" s="166"/>
      <c r="G90" s="134"/>
      <c r="H90" s="134"/>
      <c r="I90" s="141"/>
      <c r="J90" s="141"/>
    </row>
    <row r="91" spans="1:10" x14ac:dyDescent="0.35">
      <c r="A91" s="90" t="s">
        <v>92</v>
      </c>
      <c r="B91" s="197" t="s">
        <v>165</v>
      </c>
      <c r="C91" s="166"/>
      <c r="D91" s="166"/>
      <c r="E91" s="166"/>
      <c r="F91" s="166"/>
      <c r="G91" s="144">
        <f>G59</f>
        <v>0</v>
      </c>
      <c r="H91" s="147"/>
      <c r="I91" s="148"/>
      <c r="J91" s="146">
        <f>J59</f>
        <v>0</v>
      </c>
    </row>
    <row r="92" spans="1:10" x14ac:dyDescent="0.35">
      <c r="A92" s="90" t="s">
        <v>94</v>
      </c>
      <c r="B92" s="170" t="s">
        <v>166</v>
      </c>
      <c r="C92" s="166"/>
      <c r="D92" s="166"/>
      <c r="E92" s="166"/>
      <c r="F92" s="166"/>
      <c r="G92" s="149">
        <f>MAX(G90-G91, 0)</f>
        <v>0</v>
      </c>
      <c r="H92" s="149">
        <f>MAX(H90-H91, 0)</f>
        <v>0</v>
      </c>
      <c r="I92" s="150">
        <f>MAX(I90-I91, 0)</f>
        <v>0</v>
      </c>
      <c r="J92" s="151">
        <f>MAX(J90-J91, 0)</f>
        <v>0</v>
      </c>
    </row>
    <row r="93" spans="1:10" x14ac:dyDescent="0.35">
      <c r="A93" s="90" t="s">
        <v>96</v>
      </c>
      <c r="B93" s="197" t="s">
        <v>167</v>
      </c>
      <c r="C93" s="166"/>
      <c r="D93" s="166"/>
      <c r="E93" s="166"/>
      <c r="F93" s="166"/>
      <c r="G93" s="122">
        <f>G92</f>
        <v>0</v>
      </c>
      <c r="H93" s="121">
        <f>H92</f>
        <v>0</v>
      </c>
      <c r="I93" s="122">
        <f>I92</f>
        <v>0</v>
      </c>
      <c r="J93" s="122">
        <f>J92</f>
        <v>0</v>
      </c>
    </row>
    <row r="94" spans="1:10" x14ac:dyDescent="0.35">
      <c r="A94" s="90" t="s">
        <v>98</v>
      </c>
      <c r="B94" s="198" t="s">
        <v>168</v>
      </c>
      <c r="C94" s="166"/>
      <c r="D94" s="166"/>
      <c r="E94" s="166"/>
      <c r="F94" s="166"/>
      <c r="G94" s="150">
        <f>G88+G89+G93</f>
        <v>0</v>
      </c>
      <c r="H94" s="149">
        <f>H88+H89+H93</f>
        <v>0</v>
      </c>
      <c r="I94" s="150">
        <f>I88+I89+I93</f>
        <v>0</v>
      </c>
      <c r="J94" s="149">
        <f>J88+J89+J93</f>
        <v>0</v>
      </c>
    </row>
    <row r="95" spans="1:10" x14ac:dyDescent="0.35">
      <c r="A95" s="56" t="s">
        <v>169</v>
      </c>
      <c r="B95" s="181" t="s">
        <v>170</v>
      </c>
      <c r="C95" s="166"/>
      <c r="D95" s="166"/>
      <c r="E95" s="166"/>
      <c r="F95" s="166"/>
      <c r="G95" s="166"/>
      <c r="H95" s="166"/>
      <c r="I95" s="166"/>
      <c r="J95" s="166"/>
    </row>
    <row r="96" spans="1:10" x14ac:dyDescent="0.35">
      <c r="A96" s="176">
        <v>9</v>
      </c>
      <c r="B96" s="176" t="s">
        <v>3</v>
      </c>
      <c r="C96" s="166"/>
      <c r="D96" s="176" t="s">
        <v>171</v>
      </c>
      <c r="E96" s="176" t="s">
        <v>172</v>
      </c>
      <c r="F96" s="166"/>
      <c r="G96" s="176" t="s">
        <v>173</v>
      </c>
      <c r="H96" s="166"/>
      <c r="I96" s="166"/>
      <c r="J96" s="166"/>
    </row>
    <row r="97" spans="1:10" x14ac:dyDescent="0.35">
      <c r="A97" s="166"/>
      <c r="B97" s="166"/>
      <c r="C97" s="166"/>
      <c r="D97" s="166"/>
      <c r="E97" s="166"/>
      <c r="F97" s="166"/>
      <c r="G97" s="89" t="s">
        <v>26</v>
      </c>
      <c r="H97" s="89" t="s">
        <v>27</v>
      </c>
      <c r="I97" s="89" t="s">
        <v>25</v>
      </c>
      <c r="J97" s="89" t="s">
        <v>28</v>
      </c>
    </row>
    <row r="98" spans="1:10" x14ac:dyDescent="0.35">
      <c r="A98" s="166"/>
      <c r="B98" s="176">
        <v>1</v>
      </c>
      <c r="C98" s="166"/>
      <c r="D98" s="89">
        <v>2</v>
      </c>
      <c r="E98" s="176">
        <v>3</v>
      </c>
      <c r="F98" s="166"/>
      <c r="G98" s="89">
        <v>4</v>
      </c>
      <c r="H98" s="89">
        <v>5</v>
      </c>
      <c r="I98" s="89">
        <v>6</v>
      </c>
      <c r="J98" s="89">
        <v>7</v>
      </c>
    </row>
    <row r="99" spans="1:10" x14ac:dyDescent="0.35">
      <c r="A99" s="191"/>
      <c r="B99" s="190" t="s">
        <v>174</v>
      </c>
      <c r="C99" s="166"/>
      <c r="D99" s="96">
        <f>SUM(E99:I99)</f>
        <v>167084</v>
      </c>
      <c r="E99" s="167">
        <f>'GSTR-3B Consolidated'!N92</f>
        <v>157994</v>
      </c>
      <c r="F99" s="166"/>
      <c r="G99" s="96">
        <f>'GSTR-3B Consolidated'!N99</f>
        <v>1639</v>
      </c>
      <c r="H99" s="96">
        <f>'GSTR-3B Consolidated'!N100</f>
        <v>0</v>
      </c>
      <c r="I99" s="96">
        <f>'GSTR-3B Consolidated'!N98</f>
        <v>7451</v>
      </c>
      <c r="J99" s="152"/>
    </row>
    <row r="100" spans="1:10" x14ac:dyDescent="0.35">
      <c r="A100" s="166"/>
      <c r="B100" s="190" t="s">
        <v>175</v>
      </c>
      <c r="C100" s="166"/>
      <c r="D100" s="96">
        <f>SUM(E100:I100)</f>
        <v>1204490</v>
      </c>
      <c r="E100" s="167">
        <f>'GSTR-3B Consolidated'!N93</f>
        <v>932084</v>
      </c>
      <c r="F100" s="166"/>
      <c r="G100" s="113">
        <f>'GSTR-3B Consolidated'!N102</f>
        <v>272406</v>
      </c>
      <c r="H100" s="153"/>
      <c r="I100" s="129">
        <f>'GSTR-3B Consolidated'!N101</f>
        <v>0</v>
      </c>
      <c r="J100" s="100"/>
    </row>
    <row r="101" spans="1:10" x14ac:dyDescent="0.35">
      <c r="A101" s="166"/>
      <c r="B101" s="190" t="s">
        <v>176</v>
      </c>
      <c r="C101" s="166"/>
      <c r="D101" s="96">
        <f>SUM(E101:I101)</f>
        <v>1204490</v>
      </c>
      <c r="E101" s="167">
        <f>'GSTR-3B Consolidated'!N94</f>
        <v>966967</v>
      </c>
      <c r="F101" s="166"/>
      <c r="G101" s="154"/>
      <c r="H101" s="129">
        <f>'GSTR-3B Consolidated'!N104</f>
        <v>237523</v>
      </c>
      <c r="I101" s="129">
        <f>'GSTR-3B Consolidated'!N103</f>
        <v>0</v>
      </c>
      <c r="J101" s="100"/>
    </row>
    <row r="102" spans="1:10" x14ac:dyDescent="0.35">
      <c r="A102" s="166"/>
      <c r="B102" s="190" t="s">
        <v>28</v>
      </c>
      <c r="C102" s="166"/>
      <c r="D102" s="96">
        <f>E102 + J102</f>
        <v>0</v>
      </c>
      <c r="E102" s="167">
        <f>'GSTR-3B Consolidated'!N95</f>
        <v>0</v>
      </c>
      <c r="F102" s="166"/>
      <c r="G102" s="155"/>
      <c r="H102" s="155"/>
      <c r="I102" s="155"/>
      <c r="J102" s="127">
        <f>'GSTR-3B Consolidated'!N105</f>
        <v>0</v>
      </c>
    </row>
    <row r="103" spans="1:10" x14ac:dyDescent="0.35">
      <c r="A103" s="166"/>
      <c r="B103" s="190" t="s">
        <v>177</v>
      </c>
      <c r="C103" s="166"/>
      <c r="D103" s="96">
        <f>E103</f>
        <v>550</v>
      </c>
      <c r="E103" s="167">
        <f>SUM('GSTR-3B Consolidated'!N114:N117)</f>
        <v>550</v>
      </c>
      <c r="F103" s="166"/>
      <c r="G103" s="154"/>
      <c r="H103" s="153"/>
      <c r="I103" s="153"/>
      <c r="J103" s="99"/>
    </row>
    <row r="104" spans="1:10" x14ac:dyDescent="0.35">
      <c r="A104" s="166"/>
      <c r="B104" s="190" t="s">
        <v>178</v>
      </c>
      <c r="C104" s="166"/>
      <c r="D104" s="96">
        <f>E104</f>
        <v>0</v>
      </c>
      <c r="E104" s="167">
        <f>SUM('GSTR-3B Consolidated'!N120:N121)</f>
        <v>0</v>
      </c>
      <c r="F104" s="166"/>
      <c r="G104" s="155"/>
      <c r="H104" s="155"/>
      <c r="I104" s="155"/>
      <c r="J104" s="156"/>
    </row>
    <row r="105" spans="1:10" x14ac:dyDescent="0.35">
      <c r="A105" s="166"/>
      <c r="B105" s="190" t="s">
        <v>179</v>
      </c>
      <c r="C105" s="166"/>
      <c r="D105" s="96"/>
      <c r="E105" s="167"/>
      <c r="F105" s="166"/>
      <c r="G105" s="156"/>
      <c r="H105" s="155"/>
      <c r="I105" s="155"/>
      <c r="J105" s="101"/>
    </row>
    <row r="106" spans="1:10" x14ac:dyDescent="0.35">
      <c r="A106" s="166"/>
      <c r="B106" s="190" t="s">
        <v>180</v>
      </c>
      <c r="C106" s="166"/>
      <c r="D106" s="96"/>
      <c r="E106" s="167"/>
      <c r="F106" s="166"/>
      <c r="G106" s="154"/>
      <c r="H106" s="153"/>
      <c r="I106" s="153"/>
      <c r="J106" s="99"/>
    </row>
    <row r="107" spans="1:10" ht="31.5" customHeight="1" x14ac:dyDescent="0.35">
      <c r="A107" s="58" t="s">
        <v>181</v>
      </c>
      <c r="B107" s="179" t="s">
        <v>182</v>
      </c>
      <c r="C107" s="166"/>
      <c r="D107" s="166"/>
      <c r="E107" s="166"/>
      <c r="F107" s="166"/>
      <c r="G107" s="166"/>
      <c r="H107" s="166"/>
      <c r="I107" s="166"/>
      <c r="J107" s="166"/>
    </row>
    <row r="108" spans="1:10" x14ac:dyDescent="0.35">
      <c r="A108" s="172"/>
      <c r="B108" s="172" t="s">
        <v>3</v>
      </c>
      <c r="C108" s="166"/>
      <c r="D108" s="166"/>
      <c r="E108" s="172" t="s">
        <v>76</v>
      </c>
      <c r="F108" s="166"/>
      <c r="G108" s="88" t="s">
        <v>25</v>
      </c>
      <c r="H108" s="88" t="s">
        <v>26</v>
      </c>
      <c r="I108" s="88" t="s">
        <v>27</v>
      </c>
      <c r="J108" s="88" t="s">
        <v>28</v>
      </c>
    </row>
    <row r="109" spans="1:10" x14ac:dyDescent="0.35">
      <c r="A109" s="166"/>
      <c r="B109" s="176">
        <v>1</v>
      </c>
      <c r="C109" s="166"/>
      <c r="D109" s="166"/>
      <c r="E109" s="176">
        <v>2</v>
      </c>
      <c r="F109" s="166"/>
      <c r="G109" s="73">
        <v>5</v>
      </c>
      <c r="H109" s="73">
        <v>3</v>
      </c>
      <c r="I109" s="73">
        <v>4</v>
      </c>
      <c r="J109" s="89">
        <v>6</v>
      </c>
    </row>
    <row r="110" spans="1:10" ht="31.5" customHeight="1" x14ac:dyDescent="0.35">
      <c r="A110" s="83">
        <v>10</v>
      </c>
      <c r="B110" s="168" t="s">
        <v>183</v>
      </c>
      <c r="C110" s="166"/>
      <c r="D110" s="166"/>
      <c r="E110" s="189">
        <f>SUM(SUMIFS('GSTR-1 By Customer'!P:P,  'GSTR-1 By Customer'!$H:$H, "N",   'GSTR-1 By Customer'!$C:$C, "&gt;"&amp;'Raw Data Consolidated'!$D$7, 'GSTR-1 By Customer'!$A:$A, {"I","IA","D","DA"},  'GSTR-1 By Customer'!$AA:$AA, "N"))</f>
        <v>117500</v>
      </c>
      <c r="F110" s="166"/>
      <c r="G110" s="122">
        <f>SUM(SUMIFS('GSTR-1 By Customer'!Q:Q,  'GSTR-1 By Customer'!$H:$H, "N",   'GSTR-1 By Customer'!$C:$C, "&gt;"&amp;'Raw Data Consolidated'!$D$7, 'GSTR-1 By Customer'!$A:$A, {"I","IA","D","DA"},  'GSTR-1 By Customer'!$AA:$AA, "N"))</f>
        <v>0</v>
      </c>
      <c r="H110" s="122">
        <f>SUM(SUMIFS('GSTR-1 By Customer'!R:R,  'GSTR-1 By Customer'!$H:$H, "N",   'GSTR-1 By Customer'!$C:$C, "&gt;"&amp;'Raw Data Consolidated'!$D$7, 'GSTR-1 By Customer'!$A:$A, {"I","IA","D","DA"},  'GSTR-1 By Customer'!$AA:$AA, "N"))</f>
        <v>10575</v>
      </c>
      <c r="I110" s="122">
        <f>SUM(SUMIFS('GSTR-1 By Customer'!S:S,  'GSTR-1 By Customer'!$H:$H, "N",   'GSTR-1 By Customer'!$C:$C, "&gt;"&amp;'Raw Data Consolidated'!$D$7, 'GSTR-1 By Customer'!$A:$A, {"I","IA","D","DA"},  'GSTR-1 By Customer'!$AA:$AA, "N"))</f>
        <v>10575</v>
      </c>
      <c r="J110" s="121">
        <f>SUM(SUMIFS('GSTR-1 By Customer'!T:T,  'GSTR-1 By Customer'!$H:$H, "N",   'GSTR-1 By Customer'!$C:$C, "&gt;"&amp;'Raw Data Consolidated'!$D$7, 'GSTR-1 By Customer'!$A:$A, {"I","IA","D","DA"},  'GSTR-1 By Customer'!$AA:$AA, "N"))</f>
        <v>0</v>
      </c>
    </row>
    <row r="111" spans="1:10" ht="31.5" customHeight="1" x14ac:dyDescent="0.35">
      <c r="A111" s="83">
        <v>11</v>
      </c>
      <c r="B111" s="168" t="s">
        <v>184</v>
      </c>
      <c r="C111" s="166"/>
      <c r="D111" s="166"/>
      <c r="E111" s="189">
        <f>-SUM(SUMIFS('GSTR-1 By Customer'!P:P,  'GSTR-1 By Customer'!$H:$H, "N",   'GSTR-1 By Customer'!$C:$C, "&gt;"&amp;'Raw Data Consolidated'!$D$7, 'GSTR-1 By Customer'!$A:$A, {"C","CA","R","RA"},  'GSTR-1 By Customer'!$AA:$AA, "N"))</f>
        <v>9680</v>
      </c>
      <c r="F111" s="166"/>
      <c r="G111" s="122">
        <f>-SUM(SUMIFS('GSTR-1 By Customer'!Q:Q,  'GSTR-1 By Customer'!$H:$H, "N",   'GSTR-1 By Customer'!$C:$C, "&gt;"&amp;'Raw Data Consolidated'!$D$7, 'GSTR-1 By Customer'!$A:$A, {"C","CA","R","RA"},  'GSTR-1 By Customer'!$AA:$AA, "N"))</f>
        <v>0</v>
      </c>
      <c r="H111" s="122">
        <f>-SUM(SUMIFS('GSTR-1 By Customer'!R:R,  'GSTR-1 By Customer'!$H:$H, "N",   'GSTR-1 By Customer'!$C:$C, "&gt;"&amp;'Raw Data Consolidated'!$D$7, 'GSTR-1 By Customer'!$A:$A, {"C","CA","R","RA"},  'GSTR-1 By Customer'!$AA:$AA, "N"))</f>
        <v>871.2</v>
      </c>
      <c r="I111" s="122">
        <f>-SUM(SUMIFS('GSTR-1 By Customer'!S:S,  'GSTR-1 By Customer'!$H:$H, "N",   'GSTR-1 By Customer'!$C:$C, "&gt;"&amp;'Raw Data Consolidated'!$D$7, 'GSTR-1 By Customer'!$A:$A, {"C","CA","R","RA"},  'GSTR-1 By Customer'!$AA:$AA, "N"))</f>
        <v>871.2</v>
      </c>
      <c r="J111" s="121">
        <f>-SUM(SUMIFS('GSTR-1 By Customer'!T:T,  'GSTR-1 By Customer'!$H:$H, "N",   'GSTR-1 By Customer'!$C:$C, "&gt;"&amp;'Raw Data Consolidated'!$D$7, 'GSTR-1 By Customer'!$A:$A, {"C","CA","R","RA"},  'GSTR-1 By Customer'!$AA:$AA, "N"))</f>
        <v>0</v>
      </c>
    </row>
    <row r="112" spans="1:10" ht="15.75" customHeight="1" x14ac:dyDescent="0.35">
      <c r="A112" s="83">
        <v>12</v>
      </c>
      <c r="B112" s="168" t="s">
        <v>185</v>
      </c>
      <c r="C112" s="166"/>
      <c r="D112" s="166"/>
      <c r="E112" s="171"/>
      <c r="F112" s="166"/>
      <c r="G112" s="122"/>
      <c r="H112" s="122"/>
      <c r="I112" s="141"/>
      <c r="J112" s="122"/>
    </row>
    <row r="113" spans="1:10" x14ac:dyDescent="0.35">
      <c r="A113" s="83">
        <v>13</v>
      </c>
      <c r="B113" s="168" t="s">
        <v>186</v>
      </c>
      <c r="C113" s="166"/>
      <c r="D113" s="166"/>
      <c r="E113" s="188"/>
      <c r="F113" s="166"/>
      <c r="G113" s="141"/>
      <c r="H113" s="141"/>
      <c r="I113" s="143"/>
      <c r="J113" s="134"/>
    </row>
    <row r="114" spans="1:10" x14ac:dyDescent="0.35">
      <c r="A114" s="56">
        <v>14</v>
      </c>
      <c r="B114" s="181" t="s">
        <v>187</v>
      </c>
      <c r="C114" s="166"/>
      <c r="D114" s="166"/>
      <c r="E114" s="166"/>
      <c r="F114" s="166"/>
      <c r="G114" s="166"/>
      <c r="H114" s="166"/>
      <c r="I114" s="166"/>
      <c r="J114" s="166"/>
    </row>
    <row r="115" spans="1:10" x14ac:dyDescent="0.35">
      <c r="A115" s="166"/>
      <c r="B115" s="172" t="s">
        <v>3</v>
      </c>
      <c r="C115" s="166"/>
      <c r="D115" s="166"/>
      <c r="E115" s="166"/>
      <c r="F115" s="166"/>
      <c r="G115" s="172" t="s">
        <v>188</v>
      </c>
      <c r="H115" s="166"/>
      <c r="I115" s="172" t="s">
        <v>189</v>
      </c>
      <c r="J115" s="166"/>
    </row>
    <row r="116" spans="1:10" x14ac:dyDescent="0.35">
      <c r="A116" s="166"/>
      <c r="B116" s="186">
        <v>1</v>
      </c>
      <c r="C116" s="166"/>
      <c r="D116" s="166"/>
      <c r="E116" s="166"/>
      <c r="F116" s="166"/>
      <c r="G116" s="187">
        <v>2</v>
      </c>
      <c r="H116" s="166"/>
      <c r="I116" s="187">
        <v>3</v>
      </c>
      <c r="J116" s="166"/>
    </row>
    <row r="117" spans="1:10" x14ac:dyDescent="0.35">
      <c r="A117" s="182"/>
      <c r="B117" s="184" t="s">
        <v>174</v>
      </c>
      <c r="C117" s="166"/>
      <c r="D117" s="166"/>
      <c r="E117" s="166"/>
      <c r="F117" s="166"/>
      <c r="G117" s="183">
        <f>G110-G111+G112-G113</f>
        <v>0</v>
      </c>
      <c r="H117" s="166"/>
      <c r="I117" s="183"/>
      <c r="J117" s="166"/>
    </row>
    <row r="118" spans="1:10" x14ac:dyDescent="0.35">
      <c r="A118" s="166"/>
      <c r="B118" s="185" t="s">
        <v>190</v>
      </c>
      <c r="C118" s="166"/>
      <c r="D118" s="166"/>
      <c r="E118" s="166"/>
      <c r="F118" s="166"/>
      <c r="G118" s="167">
        <f>H110-H111+H112-H113</f>
        <v>9703.7999999999993</v>
      </c>
      <c r="H118" s="166"/>
      <c r="I118" s="167"/>
      <c r="J118" s="166"/>
    </row>
    <row r="119" spans="1:10" x14ac:dyDescent="0.35">
      <c r="A119" s="166"/>
      <c r="B119" s="185" t="s">
        <v>176</v>
      </c>
      <c r="C119" s="166"/>
      <c r="D119" s="166"/>
      <c r="E119" s="166"/>
      <c r="F119" s="166"/>
      <c r="G119" s="167">
        <f>I110-I111+I112-I113</f>
        <v>9703.7999999999993</v>
      </c>
      <c r="H119" s="166"/>
      <c r="I119" s="167"/>
      <c r="J119" s="166"/>
    </row>
    <row r="120" spans="1:10" x14ac:dyDescent="0.35">
      <c r="A120" s="166"/>
      <c r="B120" s="185" t="s">
        <v>28</v>
      </c>
      <c r="C120" s="166"/>
      <c r="D120" s="166"/>
      <c r="E120" s="166"/>
      <c r="F120" s="166"/>
      <c r="G120" s="167">
        <f>J110-J111+J112-J113</f>
        <v>0</v>
      </c>
      <c r="H120" s="166"/>
      <c r="I120" s="167"/>
      <c r="J120" s="166"/>
    </row>
    <row r="121" spans="1:10" x14ac:dyDescent="0.35">
      <c r="A121" s="166"/>
      <c r="B121" s="170" t="s">
        <v>177</v>
      </c>
      <c r="C121" s="166"/>
      <c r="D121" s="166"/>
      <c r="E121" s="166"/>
      <c r="F121" s="166"/>
      <c r="G121" s="167"/>
      <c r="H121" s="166"/>
      <c r="I121" s="167"/>
      <c r="J121" s="166"/>
    </row>
    <row r="122" spans="1:10" x14ac:dyDescent="0.35">
      <c r="A122" s="58" t="s">
        <v>191</v>
      </c>
      <c r="B122" s="181" t="s">
        <v>192</v>
      </c>
      <c r="C122" s="166"/>
      <c r="D122" s="166"/>
      <c r="E122" s="166"/>
      <c r="F122" s="166"/>
      <c r="G122" s="166"/>
      <c r="H122" s="166"/>
      <c r="I122" s="166"/>
      <c r="J122" s="166"/>
    </row>
    <row r="123" spans="1:10" x14ac:dyDescent="0.35">
      <c r="A123" s="58">
        <v>15</v>
      </c>
      <c r="B123" s="181" t="s">
        <v>193</v>
      </c>
      <c r="C123" s="166"/>
      <c r="D123" s="166"/>
      <c r="E123" s="166"/>
      <c r="F123" s="166"/>
      <c r="G123" s="166"/>
      <c r="H123" s="166"/>
      <c r="I123" s="166"/>
      <c r="J123" s="166"/>
    </row>
    <row r="124" spans="1:10" ht="30" customHeight="1" x14ac:dyDescent="0.35">
      <c r="B124" s="180" t="s">
        <v>194</v>
      </c>
      <c r="C124" s="166"/>
      <c r="D124" s="94" t="s">
        <v>25</v>
      </c>
      <c r="E124" s="94" t="s">
        <v>26</v>
      </c>
      <c r="F124" s="94" t="s">
        <v>27</v>
      </c>
      <c r="G124" s="74" t="s">
        <v>28</v>
      </c>
      <c r="H124" s="74" t="s">
        <v>177</v>
      </c>
      <c r="I124" s="85" t="s">
        <v>179</v>
      </c>
      <c r="J124" s="86" t="s">
        <v>195</v>
      </c>
    </row>
    <row r="125" spans="1:10" x14ac:dyDescent="0.35">
      <c r="A125" s="95"/>
      <c r="B125" s="172">
        <v>1</v>
      </c>
      <c r="C125" s="166"/>
      <c r="D125" s="88">
        <v>4</v>
      </c>
      <c r="E125" s="88">
        <v>2</v>
      </c>
      <c r="F125" s="88">
        <v>3</v>
      </c>
      <c r="G125" s="91">
        <v>5</v>
      </c>
      <c r="H125" s="70"/>
      <c r="I125" s="70"/>
      <c r="J125" s="75"/>
    </row>
    <row r="126" spans="1:10" x14ac:dyDescent="0.35">
      <c r="A126" s="81" t="s">
        <v>78</v>
      </c>
      <c r="B126" s="178" t="s">
        <v>196</v>
      </c>
      <c r="C126" s="166"/>
      <c r="D126" s="96"/>
      <c r="E126" s="96"/>
      <c r="F126" s="96"/>
      <c r="G126" s="96"/>
      <c r="H126" s="156"/>
      <c r="I126" s="155"/>
      <c r="J126" s="156"/>
    </row>
    <row r="127" spans="1:10" x14ac:dyDescent="0.35">
      <c r="A127" s="81" t="s">
        <v>80</v>
      </c>
      <c r="B127" s="168" t="s">
        <v>197</v>
      </c>
      <c r="C127" s="166"/>
      <c r="D127" s="96"/>
      <c r="E127" s="96"/>
      <c r="F127" s="96"/>
      <c r="G127" s="96"/>
      <c r="H127" s="157"/>
      <c r="I127" s="158"/>
      <c r="J127" s="157"/>
    </row>
    <row r="128" spans="1:10" x14ac:dyDescent="0.35">
      <c r="A128" s="81" t="s">
        <v>82</v>
      </c>
      <c r="B128" s="168" t="s">
        <v>198</v>
      </c>
      <c r="C128" s="166"/>
      <c r="D128" s="96"/>
      <c r="E128" s="96"/>
      <c r="F128" s="96"/>
      <c r="G128" s="96"/>
      <c r="H128" s="156"/>
      <c r="I128" s="155"/>
      <c r="J128" s="156"/>
    </row>
    <row r="129" spans="1:11" x14ac:dyDescent="0.35">
      <c r="A129" s="81" t="s">
        <v>84</v>
      </c>
      <c r="B129" s="168" t="s">
        <v>199</v>
      </c>
      <c r="C129" s="166"/>
      <c r="D129" s="96"/>
      <c r="E129" s="96"/>
      <c r="F129" s="96"/>
      <c r="G129" s="96"/>
      <c r="H129" s="157"/>
      <c r="I129" s="158"/>
      <c r="J129" s="157"/>
      <c r="K129" s="72"/>
    </row>
    <row r="130" spans="1:11" x14ac:dyDescent="0.35">
      <c r="A130" s="81" t="s">
        <v>86</v>
      </c>
      <c r="B130" s="168" t="s">
        <v>200</v>
      </c>
      <c r="C130" s="166"/>
      <c r="D130" s="96"/>
      <c r="E130" s="96"/>
      <c r="F130" s="96"/>
      <c r="G130" s="96"/>
      <c r="H130" s="113"/>
      <c r="I130" s="96"/>
      <c r="J130" s="96"/>
    </row>
    <row r="131" spans="1:11" ht="15" customHeight="1" x14ac:dyDescent="0.35">
      <c r="A131" s="81" t="s">
        <v>88</v>
      </c>
      <c r="B131" s="168" t="s">
        <v>201</v>
      </c>
      <c r="C131" s="166"/>
      <c r="D131" s="96"/>
      <c r="E131" s="96"/>
      <c r="F131" s="96"/>
      <c r="G131" s="96"/>
      <c r="H131" s="96"/>
      <c r="I131" s="96"/>
      <c r="J131" s="96"/>
    </row>
    <row r="132" spans="1:11" x14ac:dyDescent="0.35">
      <c r="A132" s="81" t="s">
        <v>90</v>
      </c>
      <c r="B132" s="178" t="s">
        <v>202</v>
      </c>
      <c r="C132" s="166"/>
      <c r="D132" s="96"/>
      <c r="E132" s="96"/>
      <c r="F132" s="96"/>
      <c r="G132" s="96"/>
      <c r="H132" s="96"/>
      <c r="I132" s="96"/>
      <c r="J132" s="96"/>
    </row>
    <row r="133" spans="1:11" x14ac:dyDescent="0.35">
      <c r="A133" s="58">
        <v>16</v>
      </c>
      <c r="B133" s="179" t="s">
        <v>203</v>
      </c>
      <c r="C133" s="166"/>
      <c r="D133" s="166"/>
      <c r="E133" s="166"/>
      <c r="F133" s="166"/>
      <c r="G133" s="166"/>
      <c r="H133" s="166"/>
      <c r="I133" s="166"/>
      <c r="J133" s="166"/>
    </row>
    <row r="134" spans="1:11" x14ac:dyDescent="0.35">
      <c r="B134" s="172" t="s">
        <v>194</v>
      </c>
      <c r="C134" s="166"/>
      <c r="D134" s="166"/>
      <c r="E134" s="172" t="s">
        <v>76</v>
      </c>
      <c r="F134" s="166"/>
      <c r="G134" s="78" t="s">
        <v>25</v>
      </c>
      <c r="H134" s="78" t="s">
        <v>26</v>
      </c>
      <c r="I134" s="79" t="s">
        <v>27</v>
      </c>
      <c r="J134" s="80" t="s">
        <v>28</v>
      </c>
    </row>
    <row r="135" spans="1:11" x14ac:dyDescent="0.35">
      <c r="B135" s="176">
        <v>1</v>
      </c>
      <c r="C135" s="166"/>
      <c r="D135" s="166"/>
      <c r="E135" s="176">
        <v>2</v>
      </c>
      <c r="F135" s="166"/>
      <c r="G135" s="76">
        <v>5</v>
      </c>
      <c r="H135" s="77">
        <v>3</v>
      </c>
      <c r="I135" s="77">
        <v>4</v>
      </c>
      <c r="J135" s="76">
        <v>6</v>
      </c>
    </row>
    <row r="136" spans="1:11" x14ac:dyDescent="0.35">
      <c r="A136" s="82" t="s">
        <v>78</v>
      </c>
      <c r="B136" s="177" t="s">
        <v>204</v>
      </c>
      <c r="C136" s="166"/>
      <c r="D136" s="166"/>
      <c r="E136" s="167"/>
      <c r="F136" s="166"/>
      <c r="G136" s="154"/>
      <c r="H136" s="153"/>
      <c r="I136" s="153"/>
      <c r="J136" s="154"/>
    </row>
    <row r="137" spans="1:11" x14ac:dyDescent="0.35">
      <c r="A137" s="82" t="s">
        <v>80</v>
      </c>
      <c r="B137" s="177" t="s">
        <v>205</v>
      </c>
      <c r="C137" s="166"/>
      <c r="D137" s="166"/>
      <c r="E137" s="167"/>
      <c r="F137" s="166"/>
      <c r="G137" s="113"/>
      <c r="H137" s="96"/>
      <c r="I137" s="96"/>
      <c r="J137" s="96"/>
    </row>
    <row r="138" spans="1:11" x14ac:dyDescent="0.35">
      <c r="A138" s="82" t="s">
        <v>82</v>
      </c>
      <c r="B138" s="175" t="s">
        <v>206</v>
      </c>
      <c r="C138" s="166"/>
      <c r="D138" s="166"/>
      <c r="E138" s="167"/>
      <c r="F138" s="166"/>
      <c r="G138" s="96"/>
      <c r="H138" s="96"/>
      <c r="I138" s="96"/>
      <c r="J138" s="96"/>
    </row>
    <row r="139" spans="1:11" x14ac:dyDescent="0.35">
      <c r="A139" s="58">
        <v>17</v>
      </c>
      <c r="B139" s="174" t="s">
        <v>207</v>
      </c>
      <c r="C139" s="166"/>
      <c r="D139" s="166"/>
      <c r="E139" s="166"/>
      <c r="F139" s="166"/>
      <c r="G139" s="166"/>
      <c r="H139" s="166"/>
      <c r="I139" s="166"/>
      <c r="J139" s="166"/>
    </row>
    <row r="140" spans="1:11" x14ac:dyDescent="0.35">
      <c r="A140" s="76" t="s">
        <v>208</v>
      </c>
      <c r="B140" s="88" t="s">
        <v>209</v>
      </c>
      <c r="C140" s="88" t="s">
        <v>210</v>
      </c>
      <c r="D140" s="88" t="s">
        <v>76</v>
      </c>
      <c r="E140" s="172" t="s">
        <v>211</v>
      </c>
      <c r="F140" s="166"/>
      <c r="G140" s="88" t="s">
        <v>25</v>
      </c>
      <c r="H140" s="88" t="s">
        <v>26</v>
      </c>
      <c r="I140" s="88" t="s">
        <v>27</v>
      </c>
      <c r="J140" s="88" t="s">
        <v>28</v>
      </c>
    </row>
    <row r="141" spans="1:11" x14ac:dyDescent="0.35">
      <c r="A141" s="91">
        <v>1</v>
      </c>
      <c r="B141" s="88">
        <v>2</v>
      </c>
      <c r="C141" s="88">
        <v>3</v>
      </c>
      <c r="D141" s="88">
        <v>4</v>
      </c>
      <c r="E141" s="172">
        <v>5</v>
      </c>
      <c r="F141" s="166"/>
      <c r="G141" s="88">
        <v>8</v>
      </c>
      <c r="H141" s="88">
        <v>6</v>
      </c>
      <c r="I141" s="88">
        <v>7</v>
      </c>
      <c r="J141" s="88">
        <v>9</v>
      </c>
    </row>
    <row r="142" spans="1:11" x14ac:dyDescent="0.35">
      <c r="A142" s="59"/>
      <c r="B142" s="88"/>
      <c r="C142" s="60"/>
      <c r="D142" s="96"/>
      <c r="E142" s="167"/>
      <c r="F142" s="166"/>
      <c r="G142" s="96"/>
      <c r="H142" s="96"/>
      <c r="I142" s="96"/>
      <c r="J142" s="96"/>
    </row>
    <row r="143" spans="1:11" x14ac:dyDescent="0.35">
      <c r="A143" s="58">
        <v>18</v>
      </c>
      <c r="B143" s="174" t="s">
        <v>212</v>
      </c>
      <c r="C143" s="166"/>
      <c r="D143" s="166"/>
      <c r="E143" s="166"/>
      <c r="F143" s="166"/>
      <c r="G143" s="166"/>
      <c r="H143" s="166"/>
      <c r="I143" s="166"/>
      <c r="J143" s="166"/>
    </row>
    <row r="144" spans="1:11" x14ac:dyDescent="0.35">
      <c r="A144" s="76" t="s">
        <v>208</v>
      </c>
      <c r="B144" s="88" t="s">
        <v>209</v>
      </c>
      <c r="C144" s="88" t="s">
        <v>210</v>
      </c>
      <c r="D144" s="88" t="s">
        <v>76</v>
      </c>
      <c r="E144" s="172" t="s">
        <v>211</v>
      </c>
      <c r="F144" s="166"/>
      <c r="G144" s="88" t="s">
        <v>25</v>
      </c>
      <c r="H144" s="88" t="s">
        <v>26</v>
      </c>
      <c r="I144" s="88" t="s">
        <v>27</v>
      </c>
      <c r="J144" s="88" t="s">
        <v>28</v>
      </c>
    </row>
    <row r="145" spans="1:10" x14ac:dyDescent="0.35">
      <c r="A145" s="91">
        <v>1</v>
      </c>
      <c r="B145" s="88">
        <v>2</v>
      </c>
      <c r="C145" s="88">
        <v>3</v>
      </c>
      <c r="D145" s="88">
        <v>4</v>
      </c>
      <c r="E145" s="172">
        <v>5</v>
      </c>
      <c r="F145" s="166"/>
      <c r="G145" s="88">
        <v>8</v>
      </c>
      <c r="H145" s="88">
        <v>6</v>
      </c>
      <c r="I145" s="88">
        <v>7</v>
      </c>
      <c r="J145" s="88">
        <v>9</v>
      </c>
    </row>
    <row r="146" spans="1:10" x14ac:dyDescent="0.35">
      <c r="A146" s="59"/>
      <c r="B146" s="60"/>
      <c r="C146" s="60"/>
      <c r="D146" s="96"/>
      <c r="E146" s="167"/>
      <c r="F146" s="166"/>
      <c r="G146" s="96"/>
      <c r="H146" s="96"/>
      <c r="I146" s="96"/>
      <c r="J146" s="96"/>
    </row>
    <row r="147" spans="1:10" x14ac:dyDescent="0.35">
      <c r="A147" s="58">
        <v>19</v>
      </c>
      <c r="B147" s="174" t="s">
        <v>213</v>
      </c>
      <c r="C147" s="166"/>
      <c r="D147" s="166"/>
      <c r="E147" s="166"/>
      <c r="F147" s="166"/>
      <c r="G147" s="166"/>
      <c r="H147" s="166"/>
      <c r="I147" s="166"/>
      <c r="J147" s="166"/>
    </row>
    <row r="148" spans="1:10" x14ac:dyDescent="0.35">
      <c r="A148" s="169"/>
      <c r="B148" s="172" t="s">
        <v>3</v>
      </c>
      <c r="C148" s="166"/>
      <c r="D148" s="166"/>
      <c r="E148" s="166"/>
      <c r="F148" s="166"/>
      <c r="G148" s="172" t="s">
        <v>188</v>
      </c>
      <c r="H148" s="166"/>
      <c r="I148" s="172" t="s">
        <v>189</v>
      </c>
      <c r="J148" s="166"/>
    </row>
    <row r="149" spans="1:10" x14ac:dyDescent="0.35">
      <c r="A149" s="166"/>
      <c r="B149" s="173">
        <v>1</v>
      </c>
      <c r="C149" s="166"/>
      <c r="D149" s="166"/>
      <c r="E149" s="166"/>
      <c r="F149" s="166"/>
      <c r="G149" s="172">
        <v>2</v>
      </c>
      <c r="H149" s="166"/>
      <c r="I149" s="172">
        <v>3</v>
      </c>
      <c r="J149" s="166"/>
    </row>
    <row r="150" spans="1:10" x14ac:dyDescent="0.35">
      <c r="A150" s="81" t="s">
        <v>78</v>
      </c>
      <c r="B150" s="170" t="s">
        <v>190</v>
      </c>
      <c r="C150" s="166"/>
      <c r="D150" s="166"/>
      <c r="E150" s="166"/>
      <c r="F150" s="166"/>
      <c r="G150" s="167"/>
      <c r="H150" s="166"/>
      <c r="I150" s="167"/>
      <c r="J150" s="166"/>
    </row>
    <row r="151" spans="1:10" x14ac:dyDescent="0.35">
      <c r="A151" s="81" t="s">
        <v>80</v>
      </c>
      <c r="B151" s="170" t="s">
        <v>214</v>
      </c>
      <c r="C151" s="166"/>
      <c r="D151" s="166"/>
      <c r="E151" s="166"/>
      <c r="F151" s="166"/>
      <c r="G151" s="167"/>
      <c r="H151" s="166"/>
      <c r="I151" s="167"/>
      <c r="J151" s="166"/>
    </row>
  </sheetData>
  <mergeCells count="249">
    <mergeCell ref="E103:F103"/>
    <mergeCell ref="E104:F104"/>
    <mergeCell ref="E105:F105"/>
    <mergeCell ref="E25:F25"/>
    <mergeCell ref="A8:A10"/>
    <mergeCell ref="B9:D9"/>
    <mergeCell ref="E9:F9"/>
    <mergeCell ref="B8:F8"/>
    <mergeCell ref="B12:D12"/>
    <mergeCell ref="B13:D13"/>
    <mergeCell ref="E12:F12"/>
    <mergeCell ref="E13:F13"/>
    <mergeCell ref="B31:D31"/>
    <mergeCell ref="B32:D32"/>
    <mergeCell ref="B33:D33"/>
    <mergeCell ref="B23:D23"/>
    <mergeCell ref="B24:D24"/>
    <mergeCell ref="B25:D25"/>
    <mergeCell ref="B26:J26"/>
    <mergeCell ref="B27:D27"/>
    <mergeCell ref="E14:F14"/>
    <mergeCell ref="E15:F15"/>
    <mergeCell ref="E16:F16"/>
    <mergeCell ref="E17:F17"/>
    <mergeCell ref="B2:J2"/>
    <mergeCell ref="B3:C3"/>
    <mergeCell ref="B4:C4"/>
    <mergeCell ref="B5:C5"/>
    <mergeCell ref="B6:C6"/>
    <mergeCell ref="G8:J8"/>
    <mergeCell ref="B10:D10"/>
    <mergeCell ref="E10:F10"/>
    <mergeCell ref="B11:J11"/>
    <mergeCell ref="D3:J3"/>
    <mergeCell ref="D4:J4"/>
    <mergeCell ref="D5:J5"/>
    <mergeCell ref="D6:J6"/>
    <mergeCell ref="B7:J7"/>
    <mergeCell ref="E18:F18"/>
    <mergeCell ref="E19:F19"/>
    <mergeCell ref="B28:D28"/>
    <mergeCell ref="B29:D29"/>
    <mergeCell ref="B30:D30"/>
    <mergeCell ref="B14:D14"/>
    <mergeCell ref="B15:D15"/>
    <mergeCell ref="B16:D16"/>
    <mergeCell ref="B17:D17"/>
    <mergeCell ref="B18:D18"/>
    <mergeCell ref="B19:D19"/>
    <mergeCell ref="B20:D20"/>
    <mergeCell ref="B21:D21"/>
    <mergeCell ref="B22:D22"/>
    <mergeCell ref="E28:F28"/>
    <mergeCell ref="E29:F29"/>
    <mergeCell ref="E30:F30"/>
    <mergeCell ref="E31:F31"/>
    <mergeCell ref="E32:F32"/>
    <mergeCell ref="E33:F33"/>
    <mergeCell ref="E20:F20"/>
    <mergeCell ref="E21:F21"/>
    <mergeCell ref="E22:F22"/>
    <mergeCell ref="E23:F23"/>
    <mergeCell ref="E24:F24"/>
    <mergeCell ref="E27:F27"/>
    <mergeCell ref="B44:J44"/>
    <mergeCell ref="E40:F40"/>
    <mergeCell ref="B41:J41"/>
    <mergeCell ref="A42:A43"/>
    <mergeCell ref="B42:D42"/>
    <mergeCell ref="E42:F42"/>
    <mergeCell ref="B43:D43"/>
    <mergeCell ref="E43:F43"/>
    <mergeCell ref="E34:F34"/>
    <mergeCell ref="E35:F35"/>
    <mergeCell ref="E36:F36"/>
    <mergeCell ref="E37:F37"/>
    <mergeCell ref="E38:F38"/>
    <mergeCell ref="E39:F39"/>
    <mergeCell ref="B35:D35"/>
    <mergeCell ref="B36:D36"/>
    <mergeCell ref="B37:D37"/>
    <mergeCell ref="B38:D38"/>
    <mergeCell ref="B39:D39"/>
    <mergeCell ref="B40:D40"/>
    <mergeCell ref="B34:D34"/>
    <mergeCell ref="E57:F57"/>
    <mergeCell ref="B45:F45"/>
    <mergeCell ref="B46:D49"/>
    <mergeCell ref="A46:A49"/>
    <mergeCell ref="A51:A54"/>
    <mergeCell ref="B51:D54"/>
    <mergeCell ref="A55:A58"/>
    <mergeCell ref="B55:D58"/>
    <mergeCell ref="E58:F58"/>
    <mergeCell ref="E53:F53"/>
    <mergeCell ref="E54:F54"/>
    <mergeCell ref="E55:F55"/>
    <mergeCell ref="E48:F48"/>
    <mergeCell ref="E49:F49"/>
    <mergeCell ref="E51:F51"/>
    <mergeCell ref="E47:F47"/>
    <mergeCell ref="E46:F46"/>
    <mergeCell ref="E52:F52"/>
    <mergeCell ref="E56:F56"/>
    <mergeCell ref="B50:D50"/>
    <mergeCell ref="E50:F50"/>
    <mergeCell ref="B63:F63"/>
    <mergeCell ref="B64:F64"/>
    <mergeCell ref="B65:F65"/>
    <mergeCell ref="B66:F66"/>
    <mergeCell ref="B67:F67"/>
    <mergeCell ref="B68:F68"/>
    <mergeCell ref="A59:A61"/>
    <mergeCell ref="B59:D61"/>
    <mergeCell ref="E59:F59"/>
    <mergeCell ref="E61:F61"/>
    <mergeCell ref="B62:F62"/>
    <mergeCell ref="E60:F60"/>
    <mergeCell ref="B74:F74"/>
    <mergeCell ref="B75:F75"/>
    <mergeCell ref="B76:F76"/>
    <mergeCell ref="B77:F77"/>
    <mergeCell ref="B78:F78"/>
    <mergeCell ref="B79:F79"/>
    <mergeCell ref="B69:F69"/>
    <mergeCell ref="B70:F70"/>
    <mergeCell ref="B71:F71"/>
    <mergeCell ref="B72:J72"/>
    <mergeCell ref="B73:F73"/>
    <mergeCell ref="A96:A98"/>
    <mergeCell ref="G96:J96"/>
    <mergeCell ref="B85:F85"/>
    <mergeCell ref="B86:F86"/>
    <mergeCell ref="B87:F87"/>
    <mergeCell ref="B88:F88"/>
    <mergeCell ref="B89:F89"/>
    <mergeCell ref="B90:F90"/>
    <mergeCell ref="B80:F80"/>
    <mergeCell ref="B81:F81"/>
    <mergeCell ref="B82:F82"/>
    <mergeCell ref="B83:J83"/>
    <mergeCell ref="B84:F84"/>
    <mergeCell ref="E98:F98"/>
    <mergeCell ref="B96:C97"/>
    <mergeCell ref="D96:D97"/>
    <mergeCell ref="E96:F97"/>
    <mergeCell ref="B98:C98"/>
    <mergeCell ref="B91:F91"/>
    <mergeCell ref="B92:F92"/>
    <mergeCell ref="B93:F93"/>
    <mergeCell ref="B94:F94"/>
    <mergeCell ref="B95:J95"/>
    <mergeCell ref="B110:D110"/>
    <mergeCell ref="E110:F110"/>
    <mergeCell ref="B111:D111"/>
    <mergeCell ref="E111:F111"/>
    <mergeCell ref="B105:C105"/>
    <mergeCell ref="B106:C106"/>
    <mergeCell ref="A99:A106"/>
    <mergeCell ref="B107:J107"/>
    <mergeCell ref="A108:A109"/>
    <mergeCell ref="B108:D108"/>
    <mergeCell ref="E108:F108"/>
    <mergeCell ref="B109:D109"/>
    <mergeCell ref="E109:F109"/>
    <mergeCell ref="B99:C99"/>
    <mergeCell ref="B100:C100"/>
    <mergeCell ref="B101:C101"/>
    <mergeCell ref="B102:C102"/>
    <mergeCell ref="B103:C103"/>
    <mergeCell ref="B104:C104"/>
    <mergeCell ref="E106:F106"/>
    <mergeCell ref="E99:F99"/>
    <mergeCell ref="E100:F100"/>
    <mergeCell ref="E101:F101"/>
    <mergeCell ref="E102:F102"/>
    <mergeCell ref="B116:F116"/>
    <mergeCell ref="G116:H116"/>
    <mergeCell ref="I116:J116"/>
    <mergeCell ref="A115:A116"/>
    <mergeCell ref="I117:J117"/>
    <mergeCell ref="B113:D113"/>
    <mergeCell ref="E113:F113"/>
    <mergeCell ref="B114:J114"/>
    <mergeCell ref="B115:F115"/>
    <mergeCell ref="G115:H115"/>
    <mergeCell ref="I115:J115"/>
    <mergeCell ref="I118:J118"/>
    <mergeCell ref="I119:J119"/>
    <mergeCell ref="I120:J120"/>
    <mergeCell ref="I121:J121"/>
    <mergeCell ref="B122:J122"/>
    <mergeCell ref="B123:J123"/>
    <mergeCell ref="B121:F121"/>
    <mergeCell ref="A117:A121"/>
    <mergeCell ref="G117:H117"/>
    <mergeCell ref="G118:H118"/>
    <mergeCell ref="G119:H119"/>
    <mergeCell ref="G120:H120"/>
    <mergeCell ref="G121:H121"/>
    <mergeCell ref="B117:F117"/>
    <mergeCell ref="B118:F118"/>
    <mergeCell ref="B119:F119"/>
    <mergeCell ref="B120:F120"/>
    <mergeCell ref="B129:C129"/>
    <mergeCell ref="B130:C130"/>
    <mergeCell ref="B132:C132"/>
    <mergeCell ref="B133:J133"/>
    <mergeCell ref="B134:D134"/>
    <mergeCell ref="E134:F134"/>
    <mergeCell ref="B124:C124"/>
    <mergeCell ref="B125:C125"/>
    <mergeCell ref="B126:C126"/>
    <mergeCell ref="B127:C127"/>
    <mergeCell ref="B128:C128"/>
    <mergeCell ref="E138:F138"/>
    <mergeCell ref="B139:J139"/>
    <mergeCell ref="E140:F140"/>
    <mergeCell ref="E141:F141"/>
    <mergeCell ref="B135:D135"/>
    <mergeCell ref="E135:F135"/>
    <mergeCell ref="B136:D136"/>
    <mergeCell ref="E136:F136"/>
    <mergeCell ref="B137:D137"/>
    <mergeCell ref="E137:F137"/>
    <mergeCell ref="A1:J1"/>
    <mergeCell ref="I150:J150"/>
    <mergeCell ref="I151:J151"/>
    <mergeCell ref="B131:C131"/>
    <mergeCell ref="A148:A149"/>
    <mergeCell ref="B150:F150"/>
    <mergeCell ref="B151:F151"/>
    <mergeCell ref="B112:D112"/>
    <mergeCell ref="E112:F112"/>
    <mergeCell ref="G150:H150"/>
    <mergeCell ref="G151:H151"/>
    <mergeCell ref="B148:F148"/>
    <mergeCell ref="G148:H148"/>
    <mergeCell ref="I148:J148"/>
    <mergeCell ref="G149:H149"/>
    <mergeCell ref="I149:J149"/>
    <mergeCell ref="B149:F149"/>
    <mergeCell ref="E142:F142"/>
    <mergeCell ref="B143:J143"/>
    <mergeCell ref="E144:F144"/>
    <mergeCell ref="E145:F145"/>
    <mergeCell ref="E146:F146"/>
    <mergeCell ref="B147:J147"/>
    <mergeCell ref="B138:D138"/>
  </mergeCells>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80"/>
  <sheetViews>
    <sheetView topLeftCell="A77" workbookViewId="0">
      <selection activeCell="A97" sqref="A97"/>
    </sheetView>
  </sheetViews>
  <sheetFormatPr defaultRowHeight="14.5" x14ac:dyDescent="0.35"/>
  <cols>
    <col min="5" max="6" width="15.26953125" bestFit="1" customWidth="1"/>
    <col min="7" max="7" width="14.08984375" bestFit="1" customWidth="1"/>
    <col min="8" max="13" width="15.26953125" bestFit="1" customWidth="1"/>
  </cols>
  <sheetData>
    <row r="1" spans="1:13" x14ac:dyDescent="0.35">
      <c r="A1" s="159" t="s">
        <v>67</v>
      </c>
      <c r="B1" s="164" t="s">
        <v>426</v>
      </c>
    </row>
    <row r="2" spans="1:13" x14ac:dyDescent="0.35">
      <c r="A2" s="159" t="s">
        <v>215</v>
      </c>
      <c r="B2" s="164" t="s">
        <v>425</v>
      </c>
    </row>
    <row r="3" spans="1:13" x14ac:dyDescent="0.35">
      <c r="A3" s="160" t="s">
        <v>216</v>
      </c>
      <c r="B3" s="161">
        <v>42917</v>
      </c>
    </row>
    <row r="4" spans="1:13" x14ac:dyDescent="0.35">
      <c r="A4" s="160" t="s">
        <v>217</v>
      </c>
      <c r="B4" s="161">
        <v>42917</v>
      </c>
    </row>
    <row r="5" spans="1:13" x14ac:dyDescent="0.35">
      <c r="A5" s="160" t="s">
        <v>218</v>
      </c>
      <c r="B5" s="159" t="s">
        <v>102</v>
      </c>
    </row>
    <row r="6" spans="1:13" x14ac:dyDescent="0.35">
      <c r="A6" s="160" t="s">
        <v>219</v>
      </c>
      <c r="B6" s="159" t="s">
        <v>220</v>
      </c>
    </row>
    <row r="7" spans="1:13" x14ac:dyDescent="0.35">
      <c r="A7" s="160" t="s">
        <v>65</v>
      </c>
      <c r="B7" s="159" t="s">
        <v>66</v>
      </c>
      <c r="C7" s="161">
        <v>42917</v>
      </c>
      <c r="D7" s="161">
        <v>43190</v>
      </c>
    </row>
    <row r="8" spans="1:13" x14ac:dyDescent="0.35">
      <c r="A8" s="160"/>
    </row>
    <row r="9" spans="1:13" x14ac:dyDescent="0.35">
      <c r="A9" s="160"/>
    </row>
    <row r="10" spans="1:13" x14ac:dyDescent="0.35">
      <c r="A10" s="160"/>
    </row>
    <row r="11" spans="1:13" x14ac:dyDescent="0.35">
      <c r="A11" s="160" t="s">
        <v>3</v>
      </c>
      <c r="B11" s="161">
        <v>42826</v>
      </c>
      <c r="C11" s="161">
        <v>42856</v>
      </c>
      <c r="D11" s="161">
        <v>42887</v>
      </c>
      <c r="E11" s="161">
        <v>42917</v>
      </c>
      <c r="F11" s="161">
        <v>42948</v>
      </c>
      <c r="G11" s="161">
        <v>42979</v>
      </c>
      <c r="H11" s="161">
        <v>43009</v>
      </c>
      <c r="I11" s="161">
        <v>43040</v>
      </c>
      <c r="J11" s="161">
        <v>43070</v>
      </c>
      <c r="K11" s="161">
        <v>43101</v>
      </c>
      <c r="L11" s="161">
        <v>43132</v>
      </c>
      <c r="M11" s="161">
        <v>43160</v>
      </c>
    </row>
    <row r="12" spans="1:13" x14ac:dyDescent="0.35">
      <c r="A12" s="160" t="s">
        <v>221</v>
      </c>
      <c r="B12" s="160"/>
      <c r="C12" s="160"/>
      <c r="D12" s="160"/>
      <c r="E12" s="162">
        <v>1644478</v>
      </c>
      <c r="F12" s="162">
        <v>1313436</v>
      </c>
      <c r="G12" s="162">
        <v>806975</v>
      </c>
      <c r="H12" s="162">
        <v>1011196</v>
      </c>
      <c r="I12" s="162">
        <v>2905814</v>
      </c>
      <c r="J12" s="162">
        <v>1286821</v>
      </c>
      <c r="K12" s="162">
        <v>1531632</v>
      </c>
      <c r="L12" s="162">
        <v>1591400</v>
      </c>
      <c r="M12" s="162">
        <v>1308227</v>
      </c>
    </row>
    <row r="13" spans="1:13" x14ac:dyDescent="0.35">
      <c r="A13" s="160" t="s">
        <v>222</v>
      </c>
      <c r="B13" s="160"/>
      <c r="C13" s="160"/>
      <c r="D13" s="160"/>
      <c r="E13" s="162">
        <v>9000</v>
      </c>
      <c r="F13" s="162">
        <v>1980</v>
      </c>
      <c r="G13" s="162">
        <v>39240</v>
      </c>
      <c r="H13" s="162">
        <v>1800</v>
      </c>
      <c r="I13" s="162">
        <v>23400</v>
      </c>
      <c r="J13" s="162">
        <v>5850</v>
      </c>
      <c r="K13" s="162">
        <v>5400</v>
      </c>
      <c r="L13" s="162">
        <v>61200</v>
      </c>
      <c r="M13" s="162">
        <v>10800</v>
      </c>
    </row>
    <row r="14" spans="1:13" x14ac:dyDescent="0.35">
      <c r="A14" s="160" t="s">
        <v>223</v>
      </c>
      <c r="B14" s="160"/>
      <c r="C14" s="160"/>
      <c r="D14" s="160"/>
      <c r="E14" s="162">
        <v>143503.01999999999</v>
      </c>
      <c r="F14" s="162">
        <v>117219.24</v>
      </c>
      <c r="G14" s="162">
        <v>53007.75</v>
      </c>
      <c r="H14" s="162">
        <v>90107.64</v>
      </c>
      <c r="I14" s="162">
        <v>249823.26</v>
      </c>
      <c r="J14" s="162">
        <v>112888.89</v>
      </c>
      <c r="K14" s="162">
        <v>135146.88</v>
      </c>
      <c r="L14" s="162">
        <v>112626</v>
      </c>
      <c r="M14" s="162">
        <v>112340.43</v>
      </c>
    </row>
    <row r="15" spans="1:13" x14ac:dyDescent="0.35">
      <c r="A15" s="160" t="s">
        <v>224</v>
      </c>
      <c r="B15" s="160"/>
      <c r="C15" s="160"/>
      <c r="D15" s="160"/>
      <c r="E15" s="162">
        <v>143503.01999999999</v>
      </c>
      <c r="F15" s="162">
        <v>117219.24</v>
      </c>
      <c r="G15" s="162">
        <v>53007.75</v>
      </c>
      <c r="H15" s="162">
        <v>90107.64</v>
      </c>
      <c r="I15" s="162">
        <v>249823.26</v>
      </c>
      <c r="J15" s="162">
        <v>112888.89</v>
      </c>
      <c r="K15" s="162">
        <v>135146.88</v>
      </c>
      <c r="L15" s="162">
        <v>112626</v>
      </c>
      <c r="M15" s="162">
        <v>112340.43</v>
      </c>
    </row>
    <row r="16" spans="1:13" x14ac:dyDescent="0.35">
      <c r="A16" s="160" t="s">
        <v>225</v>
      </c>
      <c r="B16" s="160"/>
      <c r="C16" s="160"/>
      <c r="D16" s="160"/>
      <c r="E16" s="162">
        <v>0</v>
      </c>
      <c r="F16" s="162">
        <v>0</v>
      </c>
      <c r="G16" s="162">
        <v>0</v>
      </c>
      <c r="H16" s="162">
        <v>0</v>
      </c>
      <c r="I16" s="162">
        <v>0</v>
      </c>
      <c r="J16" s="162">
        <v>0</v>
      </c>
      <c r="K16" s="162">
        <v>0</v>
      </c>
      <c r="L16" s="162">
        <v>0</v>
      </c>
      <c r="M16" s="162">
        <v>0</v>
      </c>
    </row>
    <row r="17" spans="1:13" x14ac:dyDescent="0.35">
      <c r="A17" s="160" t="s">
        <v>226</v>
      </c>
      <c r="B17" s="160"/>
      <c r="C17" s="160"/>
      <c r="D17" s="160"/>
      <c r="E17" s="162">
        <v>0</v>
      </c>
      <c r="F17" s="162">
        <v>0</v>
      </c>
      <c r="G17" s="162">
        <v>0</v>
      </c>
      <c r="H17" s="162">
        <v>0</v>
      </c>
      <c r="I17" s="162">
        <v>0</v>
      </c>
      <c r="J17" s="162">
        <v>0</v>
      </c>
      <c r="K17" s="162">
        <v>0</v>
      </c>
      <c r="L17" s="162">
        <v>0</v>
      </c>
      <c r="M17" s="162">
        <v>0</v>
      </c>
    </row>
    <row r="18" spans="1:13" x14ac:dyDescent="0.35">
      <c r="A18" s="160" t="s">
        <v>227</v>
      </c>
      <c r="B18" s="160"/>
      <c r="C18" s="160"/>
      <c r="D18" s="160"/>
      <c r="E18" s="162">
        <v>0</v>
      </c>
      <c r="F18" s="162">
        <v>0</v>
      </c>
      <c r="G18" s="162">
        <v>0</v>
      </c>
      <c r="H18" s="162">
        <v>0</v>
      </c>
      <c r="I18" s="162">
        <v>0</v>
      </c>
      <c r="J18" s="162">
        <v>0</v>
      </c>
      <c r="K18" s="162">
        <v>0</v>
      </c>
      <c r="L18" s="162">
        <v>0</v>
      </c>
      <c r="M18" s="162">
        <v>0</v>
      </c>
    </row>
    <row r="19" spans="1:13" x14ac:dyDescent="0.35">
      <c r="A19" s="160" t="s">
        <v>228</v>
      </c>
      <c r="B19" s="160"/>
      <c r="C19" s="160"/>
      <c r="D19" s="160"/>
      <c r="E19" s="162">
        <v>0</v>
      </c>
      <c r="F19" s="162">
        <v>0</v>
      </c>
      <c r="G19" s="162">
        <v>0</v>
      </c>
      <c r="H19" s="162">
        <v>0</v>
      </c>
      <c r="I19" s="162">
        <v>0</v>
      </c>
      <c r="J19" s="162">
        <v>0</v>
      </c>
      <c r="K19" s="162">
        <v>0</v>
      </c>
      <c r="L19" s="162">
        <v>0</v>
      </c>
      <c r="M19" s="162">
        <v>0</v>
      </c>
    </row>
    <row r="20" spans="1:13" x14ac:dyDescent="0.35">
      <c r="A20" s="160" t="s">
        <v>229</v>
      </c>
      <c r="B20" s="160"/>
      <c r="C20" s="160"/>
      <c r="D20" s="160"/>
      <c r="E20" s="162">
        <v>15488</v>
      </c>
      <c r="F20" s="162">
        <v>138000</v>
      </c>
      <c r="G20" s="162">
        <v>35000</v>
      </c>
      <c r="H20" s="162">
        <v>40000</v>
      </c>
      <c r="I20" s="162">
        <v>102712</v>
      </c>
      <c r="J20" s="162">
        <v>19000</v>
      </c>
      <c r="K20" s="162">
        <v>143585</v>
      </c>
      <c r="L20" s="162">
        <v>99746</v>
      </c>
      <c r="M20" s="162">
        <v>27500</v>
      </c>
    </row>
    <row r="21" spans="1:13" x14ac:dyDescent="0.35">
      <c r="A21" s="160" t="s">
        <v>230</v>
      </c>
      <c r="B21" s="160"/>
      <c r="C21" s="160"/>
      <c r="D21" s="160"/>
      <c r="E21" s="162">
        <v>0</v>
      </c>
      <c r="F21" s="162">
        <v>0</v>
      </c>
      <c r="G21" s="162">
        <v>0</v>
      </c>
      <c r="H21" s="162">
        <v>0</v>
      </c>
      <c r="I21" s="162">
        <v>0</v>
      </c>
      <c r="J21" s="162">
        <v>0</v>
      </c>
      <c r="K21" s="162">
        <v>0</v>
      </c>
      <c r="L21" s="162">
        <v>15254.28</v>
      </c>
      <c r="M21" s="162">
        <v>0</v>
      </c>
    </row>
    <row r="22" spans="1:13" x14ac:dyDescent="0.35">
      <c r="A22" s="160" t="s">
        <v>231</v>
      </c>
      <c r="B22" s="160"/>
      <c r="C22" s="160"/>
      <c r="D22" s="160"/>
      <c r="E22" s="162">
        <v>1393.92</v>
      </c>
      <c r="F22" s="162">
        <v>12420</v>
      </c>
      <c r="G22" s="162">
        <v>3150</v>
      </c>
      <c r="H22" s="162">
        <v>3600</v>
      </c>
      <c r="I22" s="162">
        <v>9244.08</v>
      </c>
      <c r="J22" s="162">
        <v>1710</v>
      </c>
      <c r="K22" s="162">
        <v>12922.65</v>
      </c>
      <c r="L22" s="162">
        <v>1350</v>
      </c>
      <c r="M22" s="162">
        <v>2475</v>
      </c>
    </row>
    <row r="23" spans="1:13" x14ac:dyDescent="0.35">
      <c r="A23" s="160" t="s">
        <v>232</v>
      </c>
      <c r="B23" s="160"/>
      <c r="C23" s="160"/>
      <c r="D23" s="160"/>
      <c r="E23" s="162">
        <v>1393.92</v>
      </c>
      <c r="F23" s="162">
        <v>12420</v>
      </c>
      <c r="G23" s="162">
        <v>3150</v>
      </c>
      <c r="H23" s="162">
        <v>3600</v>
      </c>
      <c r="I23" s="162">
        <v>9244.08</v>
      </c>
      <c r="J23" s="162">
        <v>1710</v>
      </c>
      <c r="K23" s="162">
        <v>12922.65</v>
      </c>
      <c r="L23" s="162">
        <v>1350</v>
      </c>
      <c r="M23" s="162">
        <v>2475</v>
      </c>
    </row>
    <row r="24" spans="1:13" x14ac:dyDescent="0.35">
      <c r="A24" s="160" t="s">
        <v>233</v>
      </c>
      <c r="B24" s="160"/>
      <c r="C24" s="160"/>
      <c r="D24" s="160"/>
      <c r="E24" s="162">
        <v>0</v>
      </c>
      <c r="F24" s="162">
        <v>0</v>
      </c>
      <c r="G24" s="162">
        <v>0</v>
      </c>
      <c r="H24" s="162">
        <v>0</v>
      </c>
      <c r="I24" s="162">
        <v>0</v>
      </c>
      <c r="J24" s="162">
        <v>0</v>
      </c>
      <c r="K24" s="162">
        <v>0</v>
      </c>
      <c r="L24" s="162">
        <v>0</v>
      </c>
      <c r="M24" s="162">
        <v>0</v>
      </c>
    </row>
    <row r="25" spans="1:13" x14ac:dyDescent="0.35">
      <c r="A25" s="160" t="s">
        <v>234</v>
      </c>
      <c r="B25" s="160"/>
      <c r="C25" s="160"/>
      <c r="D25" s="160"/>
      <c r="E25" s="162">
        <v>0</v>
      </c>
      <c r="F25" s="162">
        <v>0</v>
      </c>
      <c r="G25" s="162">
        <v>0</v>
      </c>
      <c r="H25" s="162">
        <v>0</v>
      </c>
      <c r="I25" s="162">
        <v>0</v>
      </c>
      <c r="J25" s="162">
        <v>0</v>
      </c>
      <c r="K25" s="162">
        <v>0</v>
      </c>
      <c r="L25" s="162">
        <v>0</v>
      </c>
      <c r="M25" s="162">
        <v>0</v>
      </c>
    </row>
    <row r="26" spans="1:13" x14ac:dyDescent="0.35">
      <c r="A26" s="160" t="s">
        <v>235</v>
      </c>
      <c r="B26" s="160"/>
      <c r="C26" s="160"/>
      <c r="D26" s="160"/>
      <c r="E26" s="162">
        <v>0</v>
      </c>
      <c r="F26" s="162">
        <v>0</v>
      </c>
      <c r="G26" s="162">
        <v>0</v>
      </c>
      <c r="H26" s="162">
        <v>0</v>
      </c>
      <c r="I26" s="162">
        <v>0</v>
      </c>
      <c r="J26" s="162">
        <v>0</v>
      </c>
      <c r="K26" s="162">
        <v>0</v>
      </c>
      <c r="L26" s="162">
        <v>0</v>
      </c>
      <c r="M26" s="162">
        <v>0</v>
      </c>
    </row>
    <row r="27" spans="1:13" x14ac:dyDescent="0.35">
      <c r="A27" s="160" t="s">
        <v>236</v>
      </c>
      <c r="B27" s="160"/>
      <c r="C27" s="160"/>
      <c r="D27" s="160"/>
      <c r="E27" s="162">
        <v>0</v>
      </c>
      <c r="F27" s="162">
        <v>0</v>
      </c>
      <c r="G27" s="162">
        <v>0</v>
      </c>
      <c r="H27" s="162">
        <v>0</v>
      </c>
      <c r="I27" s="162">
        <v>0</v>
      </c>
      <c r="J27" s="162">
        <v>0</v>
      </c>
      <c r="K27" s="162">
        <v>0</v>
      </c>
      <c r="L27" s="162">
        <v>0</v>
      </c>
      <c r="M27" s="162">
        <v>0</v>
      </c>
    </row>
    <row r="28" spans="1:13" x14ac:dyDescent="0.35">
      <c r="A28" s="160" t="s">
        <v>237</v>
      </c>
      <c r="B28" s="160"/>
      <c r="C28" s="160"/>
      <c r="D28" s="160"/>
      <c r="E28" s="162">
        <v>0</v>
      </c>
      <c r="F28" s="162">
        <v>0</v>
      </c>
      <c r="G28" s="162">
        <v>0</v>
      </c>
      <c r="H28" s="162">
        <v>0</v>
      </c>
      <c r="I28" s="162">
        <v>0</v>
      </c>
      <c r="J28" s="162">
        <v>0</v>
      </c>
      <c r="K28" s="162">
        <v>0</v>
      </c>
      <c r="L28" s="162">
        <v>0</v>
      </c>
      <c r="M28" s="162">
        <v>0</v>
      </c>
    </row>
    <row r="29" spans="1:13" x14ac:dyDescent="0.35">
      <c r="A29" s="160" t="s">
        <v>238</v>
      </c>
      <c r="B29" s="160"/>
      <c r="C29" s="160"/>
      <c r="D29" s="160"/>
      <c r="E29" s="162">
        <v>0</v>
      </c>
      <c r="F29" s="162">
        <v>0</v>
      </c>
      <c r="G29" s="162">
        <v>0</v>
      </c>
      <c r="H29" s="162">
        <v>0</v>
      </c>
      <c r="I29" s="162">
        <v>0</v>
      </c>
      <c r="J29" s="162">
        <v>0</v>
      </c>
      <c r="K29" s="162">
        <v>0</v>
      </c>
      <c r="L29" s="162">
        <v>0</v>
      </c>
      <c r="M29" s="162">
        <v>0</v>
      </c>
    </row>
    <row r="30" spans="1:13" x14ac:dyDescent="0.35">
      <c r="A30" s="160" t="s">
        <v>239</v>
      </c>
      <c r="B30" s="160"/>
      <c r="C30" s="160"/>
      <c r="D30" s="160"/>
      <c r="E30" s="162">
        <v>0</v>
      </c>
      <c r="F30" s="162">
        <v>0</v>
      </c>
      <c r="G30" s="162">
        <v>0</v>
      </c>
      <c r="H30" s="162">
        <v>0</v>
      </c>
      <c r="I30" s="162">
        <v>0</v>
      </c>
      <c r="J30" s="162">
        <v>0</v>
      </c>
      <c r="K30" s="162">
        <v>0</v>
      </c>
      <c r="L30" s="162">
        <v>0</v>
      </c>
      <c r="M30" s="162">
        <v>0</v>
      </c>
    </row>
    <row r="31" spans="1:13" x14ac:dyDescent="0.35">
      <c r="A31" s="160" t="s">
        <v>240</v>
      </c>
      <c r="B31" s="160"/>
      <c r="C31" s="160"/>
      <c r="D31" s="160"/>
      <c r="E31" s="162">
        <v>0</v>
      </c>
      <c r="F31" s="162">
        <v>0</v>
      </c>
      <c r="G31" s="162">
        <v>0</v>
      </c>
      <c r="H31" s="162">
        <v>0</v>
      </c>
      <c r="I31" s="162">
        <v>0</v>
      </c>
      <c r="J31" s="162">
        <v>0</v>
      </c>
      <c r="K31" s="162">
        <v>0</v>
      </c>
      <c r="L31" s="162">
        <v>0</v>
      </c>
      <c r="M31" s="162">
        <v>0</v>
      </c>
    </row>
    <row r="32" spans="1:13" x14ac:dyDescent="0.35">
      <c r="A32" s="160" t="s">
        <v>241</v>
      </c>
      <c r="B32" s="160"/>
      <c r="C32" s="160"/>
      <c r="D32" s="160"/>
      <c r="E32" s="162">
        <v>0</v>
      </c>
      <c r="F32" s="162">
        <v>0</v>
      </c>
      <c r="G32" s="162">
        <v>0</v>
      </c>
      <c r="H32" s="162">
        <v>0</v>
      </c>
      <c r="I32" s="162">
        <v>0</v>
      </c>
      <c r="J32" s="162">
        <v>0</v>
      </c>
      <c r="K32" s="162">
        <v>0</v>
      </c>
      <c r="L32" s="162">
        <v>0</v>
      </c>
      <c r="M32" s="162">
        <v>0</v>
      </c>
    </row>
    <row r="33" spans="1:13" x14ac:dyDescent="0.35">
      <c r="A33" s="160" t="s">
        <v>242</v>
      </c>
      <c r="B33" s="160"/>
      <c r="C33" s="160"/>
      <c r="D33" s="160"/>
      <c r="E33" s="162">
        <v>0</v>
      </c>
      <c r="F33" s="162">
        <v>0</v>
      </c>
      <c r="G33" s="162">
        <v>0</v>
      </c>
      <c r="H33" s="162">
        <v>0</v>
      </c>
      <c r="I33" s="162">
        <v>0</v>
      </c>
      <c r="J33" s="162">
        <v>0</v>
      </c>
      <c r="K33" s="162">
        <v>0</v>
      </c>
      <c r="L33" s="162">
        <v>0</v>
      </c>
      <c r="M33" s="162">
        <v>0</v>
      </c>
    </row>
    <row r="34" spans="1:13" x14ac:dyDescent="0.35">
      <c r="A34" s="160" t="s">
        <v>243</v>
      </c>
      <c r="B34" s="160"/>
      <c r="C34" s="160"/>
      <c r="D34" s="160"/>
      <c r="E34" s="162">
        <v>0</v>
      </c>
      <c r="F34" s="162">
        <v>0</v>
      </c>
      <c r="G34" s="162">
        <v>0</v>
      </c>
      <c r="H34" s="162">
        <v>0</v>
      </c>
      <c r="I34" s="162">
        <v>0</v>
      </c>
      <c r="J34" s="162">
        <v>0</v>
      </c>
      <c r="K34" s="162">
        <v>0</v>
      </c>
      <c r="L34" s="162">
        <v>0</v>
      </c>
      <c r="M34" s="162">
        <v>0</v>
      </c>
    </row>
    <row r="35" spans="1:13" x14ac:dyDescent="0.35">
      <c r="A35" s="160" t="s">
        <v>244</v>
      </c>
      <c r="B35" s="160"/>
      <c r="C35" s="160"/>
      <c r="D35" s="160"/>
      <c r="E35" s="162">
        <v>0</v>
      </c>
      <c r="F35" s="162">
        <v>0</v>
      </c>
      <c r="G35" s="162">
        <v>0</v>
      </c>
      <c r="H35" s="162">
        <v>0</v>
      </c>
      <c r="I35" s="162">
        <v>0</v>
      </c>
      <c r="J35" s="162">
        <v>0</v>
      </c>
      <c r="K35" s="162">
        <v>0</v>
      </c>
      <c r="L35" s="162">
        <v>0</v>
      </c>
      <c r="M35" s="162">
        <v>0</v>
      </c>
    </row>
    <row r="36" spans="1:13" x14ac:dyDescent="0.35">
      <c r="A36" s="160" t="s">
        <v>245</v>
      </c>
      <c r="B36" s="160"/>
      <c r="C36" s="160"/>
      <c r="D36" s="160"/>
      <c r="E36" s="162">
        <v>0</v>
      </c>
      <c r="F36" s="162">
        <v>0</v>
      </c>
      <c r="G36" s="162">
        <v>0</v>
      </c>
      <c r="H36" s="162">
        <v>0</v>
      </c>
      <c r="I36" s="162">
        <v>0</v>
      </c>
      <c r="J36" s="162">
        <v>0</v>
      </c>
      <c r="K36" s="162">
        <v>0</v>
      </c>
      <c r="L36" s="162">
        <v>0</v>
      </c>
      <c r="M36" s="162">
        <v>0</v>
      </c>
    </row>
    <row r="37" spans="1:13" x14ac:dyDescent="0.35">
      <c r="A37" s="160" t="s">
        <v>246</v>
      </c>
      <c r="B37" s="160"/>
      <c r="C37" s="160"/>
      <c r="D37" s="160"/>
      <c r="E37" s="162">
        <v>0</v>
      </c>
      <c r="F37" s="162">
        <v>0</v>
      </c>
      <c r="G37" s="162">
        <v>0</v>
      </c>
      <c r="H37" s="162">
        <v>0</v>
      </c>
      <c r="I37" s="162">
        <v>0</v>
      </c>
      <c r="J37" s="162">
        <v>0</v>
      </c>
      <c r="K37" s="162">
        <v>0</v>
      </c>
      <c r="L37" s="162">
        <v>0</v>
      </c>
      <c r="M37" s="162">
        <v>0</v>
      </c>
    </row>
    <row r="38" spans="1:13" x14ac:dyDescent="0.35">
      <c r="A38" s="160" t="s">
        <v>247</v>
      </c>
      <c r="B38" s="160"/>
      <c r="C38" s="160"/>
      <c r="D38" s="160"/>
      <c r="E38" s="162">
        <v>0</v>
      </c>
      <c r="F38" s="162">
        <v>0</v>
      </c>
      <c r="G38" s="162">
        <v>0</v>
      </c>
      <c r="H38" s="162">
        <v>0</v>
      </c>
      <c r="I38" s="162">
        <v>0</v>
      </c>
      <c r="J38" s="162">
        <v>4500</v>
      </c>
      <c r="K38" s="162">
        <v>0</v>
      </c>
      <c r="L38" s="162">
        <v>0</v>
      </c>
      <c r="M38" s="162">
        <v>0</v>
      </c>
    </row>
    <row r="39" spans="1:13" x14ac:dyDescent="0.35">
      <c r="A39" s="160" t="s">
        <v>248</v>
      </c>
      <c r="B39" s="160"/>
      <c r="C39" s="160"/>
      <c r="D39" s="160"/>
      <c r="E39" s="162">
        <v>0</v>
      </c>
      <c r="F39" s="162">
        <v>0</v>
      </c>
      <c r="G39" s="162">
        <v>0</v>
      </c>
      <c r="H39" s="162">
        <v>0</v>
      </c>
      <c r="I39" s="162">
        <v>0</v>
      </c>
      <c r="J39" s="162">
        <v>0</v>
      </c>
      <c r="K39" s="162">
        <v>0</v>
      </c>
      <c r="L39" s="162">
        <v>0</v>
      </c>
      <c r="M39" s="162">
        <v>0</v>
      </c>
    </row>
    <row r="40" spans="1:13" x14ac:dyDescent="0.35">
      <c r="A40" s="160" t="s">
        <v>249</v>
      </c>
      <c r="B40" s="160"/>
      <c r="C40" s="160"/>
      <c r="D40" s="160"/>
      <c r="E40" s="162">
        <v>0</v>
      </c>
      <c r="F40" s="162">
        <v>0</v>
      </c>
      <c r="G40" s="162">
        <v>0</v>
      </c>
      <c r="H40" s="162">
        <v>0</v>
      </c>
      <c r="I40" s="162">
        <v>0</v>
      </c>
      <c r="J40" s="162">
        <v>405</v>
      </c>
      <c r="K40" s="162">
        <v>0</v>
      </c>
      <c r="L40" s="162">
        <v>0</v>
      </c>
      <c r="M40" s="162">
        <v>0</v>
      </c>
    </row>
    <row r="41" spans="1:13" x14ac:dyDescent="0.35">
      <c r="A41" s="160" t="s">
        <v>250</v>
      </c>
      <c r="B41" s="160"/>
      <c r="C41" s="160"/>
      <c r="D41" s="160"/>
      <c r="E41" s="162">
        <v>0</v>
      </c>
      <c r="F41" s="162">
        <v>0</v>
      </c>
      <c r="G41" s="162">
        <v>0</v>
      </c>
      <c r="H41" s="162">
        <v>0</v>
      </c>
      <c r="I41" s="162">
        <v>0</v>
      </c>
      <c r="J41" s="162">
        <v>405</v>
      </c>
      <c r="K41" s="162">
        <v>0</v>
      </c>
      <c r="L41" s="162">
        <v>0</v>
      </c>
      <c r="M41" s="162">
        <v>0</v>
      </c>
    </row>
    <row r="42" spans="1:13" x14ac:dyDescent="0.35">
      <c r="A42" s="160" t="s">
        <v>251</v>
      </c>
      <c r="B42" s="160"/>
      <c r="C42" s="160"/>
      <c r="D42" s="160"/>
      <c r="E42" s="162">
        <v>0</v>
      </c>
      <c r="F42" s="162">
        <v>0</v>
      </c>
      <c r="G42" s="162">
        <v>0</v>
      </c>
      <c r="H42" s="162">
        <v>0</v>
      </c>
      <c r="I42" s="162">
        <v>0</v>
      </c>
      <c r="J42" s="162">
        <v>0</v>
      </c>
      <c r="K42" s="162">
        <v>0</v>
      </c>
      <c r="L42" s="162">
        <v>0</v>
      </c>
      <c r="M42" s="162">
        <v>0</v>
      </c>
    </row>
    <row r="43" spans="1:13" x14ac:dyDescent="0.35">
      <c r="A43" s="160" t="s">
        <v>252</v>
      </c>
      <c r="B43" s="160"/>
      <c r="C43" s="160"/>
      <c r="D43" s="160"/>
      <c r="E43" s="162">
        <v>0</v>
      </c>
      <c r="F43" s="162">
        <v>0</v>
      </c>
      <c r="G43" s="162">
        <v>0</v>
      </c>
      <c r="H43" s="162">
        <v>0</v>
      </c>
      <c r="I43" s="162">
        <v>0</v>
      </c>
      <c r="J43" s="162">
        <v>0</v>
      </c>
      <c r="K43" s="162">
        <v>0</v>
      </c>
      <c r="L43" s="162">
        <v>0</v>
      </c>
      <c r="M43" s="162">
        <v>0</v>
      </c>
    </row>
    <row r="44" spans="1:13" x14ac:dyDescent="0.35">
      <c r="A44" s="160" t="s">
        <v>253</v>
      </c>
      <c r="B44" s="160"/>
      <c r="C44" s="160"/>
      <c r="D44" s="160"/>
      <c r="E44" s="162">
        <v>0</v>
      </c>
      <c r="F44" s="162">
        <v>0</v>
      </c>
      <c r="G44" s="162">
        <v>0</v>
      </c>
      <c r="H44" s="162">
        <v>0</v>
      </c>
      <c r="I44" s="162">
        <v>0</v>
      </c>
      <c r="J44" s="162">
        <v>0</v>
      </c>
      <c r="K44" s="162">
        <v>0</v>
      </c>
      <c r="L44" s="162">
        <v>0</v>
      </c>
      <c r="M44" s="162">
        <v>0</v>
      </c>
    </row>
    <row r="45" spans="1:13" x14ac:dyDescent="0.35">
      <c r="A45" s="160" t="s">
        <v>254</v>
      </c>
      <c r="B45" s="160"/>
      <c r="C45" s="160"/>
      <c r="D45" s="160"/>
      <c r="E45" s="162">
        <v>0</v>
      </c>
      <c r="F45" s="162">
        <v>0</v>
      </c>
      <c r="G45" s="162">
        <v>0</v>
      </c>
      <c r="H45" s="162">
        <v>0</v>
      </c>
      <c r="I45" s="162">
        <v>0</v>
      </c>
      <c r="J45" s="162">
        <v>0</v>
      </c>
      <c r="K45" s="162">
        <v>0</v>
      </c>
      <c r="L45" s="162">
        <v>0</v>
      </c>
      <c r="M45" s="162">
        <v>0</v>
      </c>
    </row>
    <row r="46" spans="1:13" x14ac:dyDescent="0.35">
      <c r="A46" s="160" t="s">
        <v>255</v>
      </c>
      <c r="B46" s="160"/>
      <c r="C46" s="160"/>
      <c r="D46" s="160"/>
      <c r="E46" s="162">
        <v>0</v>
      </c>
      <c r="F46" s="162">
        <v>0</v>
      </c>
      <c r="G46" s="162">
        <v>0</v>
      </c>
      <c r="H46" s="162">
        <v>0</v>
      </c>
      <c r="I46" s="162">
        <v>0</v>
      </c>
      <c r="J46" s="162">
        <v>0</v>
      </c>
      <c r="K46" s="162">
        <v>0</v>
      </c>
      <c r="L46" s="162">
        <v>0</v>
      </c>
      <c r="M46" s="162">
        <v>0</v>
      </c>
    </row>
    <row r="47" spans="1:13" x14ac:dyDescent="0.35">
      <c r="A47" s="160" t="s">
        <v>256</v>
      </c>
      <c r="B47" s="160"/>
      <c r="C47" s="160"/>
      <c r="D47" s="160"/>
      <c r="E47" s="162">
        <v>0</v>
      </c>
      <c r="F47" s="162">
        <v>0</v>
      </c>
      <c r="G47" s="162">
        <v>0</v>
      </c>
      <c r="H47" s="162">
        <v>0</v>
      </c>
      <c r="I47" s="162">
        <v>0</v>
      </c>
      <c r="J47" s="162">
        <v>0</v>
      </c>
      <c r="K47" s="162">
        <v>0</v>
      </c>
      <c r="L47" s="162">
        <v>0</v>
      </c>
      <c r="M47" s="162">
        <v>0</v>
      </c>
    </row>
    <row r="48" spans="1:13" x14ac:dyDescent="0.35">
      <c r="A48" s="160" t="s">
        <v>257</v>
      </c>
      <c r="B48" s="160"/>
      <c r="C48" s="160"/>
      <c r="D48" s="160"/>
      <c r="E48" s="162">
        <v>0</v>
      </c>
      <c r="F48" s="162">
        <v>0</v>
      </c>
      <c r="G48" s="162">
        <v>0</v>
      </c>
      <c r="H48" s="162">
        <v>0</v>
      </c>
      <c r="I48" s="162">
        <v>0</v>
      </c>
      <c r="J48" s="162">
        <v>0</v>
      </c>
      <c r="K48" s="162">
        <v>0</v>
      </c>
      <c r="L48" s="162">
        <v>0</v>
      </c>
      <c r="M48" s="162">
        <v>0</v>
      </c>
    </row>
    <row r="49" spans="1:13" x14ac:dyDescent="0.35">
      <c r="A49" s="160" t="s">
        <v>258</v>
      </c>
      <c r="B49" s="160"/>
      <c r="C49" s="160"/>
      <c r="D49" s="160"/>
      <c r="E49" s="162">
        <v>0</v>
      </c>
      <c r="F49" s="162">
        <v>0</v>
      </c>
      <c r="G49" s="162">
        <v>0</v>
      </c>
      <c r="H49" s="162">
        <v>0</v>
      </c>
      <c r="I49" s="162">
        <v>0</v>
      </c>
      <c r="J49" s="162">
        <v>0</v>
      </c>
      <c r="K49" s="162">
        <v>0</v>
      </c>
      <c r="L49" s="162">
        <v>0</v>
      </c>
      <c r="M49" s="162">
        <v>0</v>
      </c>
    </row>
    <row r="50" spans="1:13" x14ac:dyDescent="0.35">
      <c r="A50" s="160" t="s">
        <v>259</v>
      </c>
      <c r="B50" s="160"/>
      <c r="C50" s="160"/>
      <c r="D50" s="160"/>
      <c r="E50" s="162">
        <v>0</v>
      </c>
      <c r="F50" s="162">
        <v>0</v>
      </c>
      <c r="G50" s="162">
        <v>0</v>
      </c>
      <c r="H50" s="162">
        <v>0</v>
      </c>
      <c r="I50" s="162">
        <v>0</v>
      </c>
      <c r="J50" s="162">
        <v>0</v>
      </c>
      <c r="K50" s="162">
        <v>0</v>
      </c>
      <c r="L50" s="162">
        <v>0</v>
      </c>
      <c r="M50" s="162">
        <v>0</v>
      </c>
    </row>
    <row r="51" spans="1:13" x14ac:dyDescent="0.35">
      <c r="A51" s="160" t="s">
        <v>260</v>
      </c>
      <c r="B51" s="160"/>
      <c r="C51" s="160"/>
      <c r="D51" s="160"/>
      <c r="E51" s="162">
        <v>0</v>
      </c>
      <c r="F51" s="162">
        <v>0</v>
      </c>
      <c r="G51" s="162">
        <v>0</v>
      </c>
      <c r="H51" s="162">
        <v>0</v>
      </c>
      <c r="I51" s="162">
        <v>0</v>
      </c>
      <c r="J51" s="162">
        <v>0</v>
      </c>
      <c r="K51" s="162">
        <v>0</v>
      </c>
      <c r="L51" s="162">
        <v>0</v>
      </c>
      <c r="M51" s="162">
        <v>0</v>
      </c>
    </row>
    <row r="52" spans="1:13" x14ac:dyDescent="0.35">
      <c r="A52" s="160" t="s">
        <v>261</v>
      </c>
      <c r="B52" s="160"/>
      <c r="C52" s="160"/>
      <c r="D52" s="160"/>
      <c r="E52" s="162">
        <v>0</v>
      </c>
      <c r="F52" s="162">
        <v>0</v>
      </c>
      <c r="G52" s="162">
        <v>0</v>
      </c>
      <c r="H52" s="162">
        <v>0</v>
      </c>
      <c r="I52" s="162">
        <v>0</v>
      </c>
      <c r="J52" s="162">
        <v>0</v>
      </c>
      <c r="K52" s="162">
        <v>0</v>
      </c>
      <c r="L52" s="162">
        <v>0</v>
      </c>
      <c r="M52" s="162">
        <v>0</v>
      </c>
    </row>
    <row r="53" spans="1:13" x14ac:dyDescent="0.35">
      <c r="A53" s="160" t="s">
        <v>262</v>
      </c>
      <c r="B53" s="160"/>
      <c r="C53" s="160"/>
      <c r="D53" s="160"/>
      <c r="E53" s="162">
        <v>0</v>
      </c>
      <c r="F53" s="162">
        <v>0</v>
      </c>
      <c r="G53" s="162">
        <v>0</v>
      </c>
      <c r="H53" s="162">
        <v>0</v>
      </c>
      <c r="I53" s="162">
        <v>0</v>
      </c>
      <c r="J53" s="162">
        <v>0</v>
      </c>
      <c r="K53" s="162">
        <v>0</v>
      </c>
      <c r="L53" s="162">
        <v>0</v>
      </c>
      <c r="M53" s="162">
        <v>0</v>
      </c>
    </row>
    <row r="54" spans="1:13" x14ac:dyDescent="0.35">
      <c r="A54" s="160" t="s">
        <v>263</v>
      </c>
      <c r="B54" s="160"/>
      <c r="C54" s="160"/>
      <c r="D54" s="160"/>
      <c r="E54" s="162">
        <v>0</v>
      </c>
      <c r="F54" s="162">
        <v>0</v>
      </c>
      <c r="G54" s="162">
        <v>0</v>
      </c>
      <c r="H54" s="162">
        <v>0</v>
      </c>
      <c r="I54" s="162">
        <v>0</v>
      </c>
      <c r="J54" s="162">
        <v>0</v>
      </c>
      <c r="K54" s="162">
        <v>0</v>
      </c>
      <c r="L54" s="162">
        <v>0</v>
      </c>
      <c r="M54" s="162">
        <v>0</v>
      </c>
    </row>
    <row r="55" spans="1:13" x14ac:dyDescent="0.35">
      <c r="A55" s="160" t="s">
        <v>264</v>
      </c>
      <c r="B55" s="160"/>
      <c r="C55" s="160"/>
      <c r="D55" s="160"/>
      <c r="E55" s="162">
        <v>0</v>
      </c>
      <c r="F55" s="162">
        <v>0</v>
      </c>
      <c r="G55" s="162">
        <v>0</v>
      </c>
      <c r="H55" s="162">
        <v>0</v>
      </c>
      <c r="I55" s="162">
        <v>0</v>
      </c>
      <c r="J55" s="162">
        <v>0</v>
      </c>
      <c r="K55" s="162">
        <v>0</v>
      </c>
      <c r="L55" s="162">
        <v>0</v>
      </c>
      <c r="M55" s="162">
        <v>0</v>
      </c>
    </row>
    <row r="56" spans="1:13" x14ac:dyDescent="0.35">
      <c r="A56" s="160" t="s">
        <v>265</v>
      </c>
      <c r="B56" s="160"/>
      <c r="C56" s="160"/>
      <c r="D56" s="160"/>
      <c r="E56" s="162">
        <v>0</v>
      </c>
      <c r="F56" s="162">
        <v>0</v>
      </c>
      <c r="G56" s="162">
        <v>0</v>
      </c>
      <c r="H56" s="162">
        <v>0</v>
      </c>
      <c r="I56" s="162">
        <v>0</v>
      </c>
      <c r="J56" s="162">
        <v>0</v>
      </c>
      <c r="K56" s="162">
        <v>0</v>
      </c>
      <c r="L56" s="162">
        <v>0</v>
      </c>
      <c r="M56" s="162">
        <v>0</v>
      </c>
    </row>
    <row r="57" spans="1:13" x14ac:dyDescent="0.35">
      <c r="A57" s="160" t="s">
        <v>266</v>
      </c>
      <c r="B57" s="160"/>
      <c r="C57" s="160"/>
      <c r="D57" s="160"/>
      <c r="E57" s="162">
        <v>0</v>
      </c>
      <c r="F57" s="162">
        <v>0</v>
      </c>
      <c r="G57" s="162">
        <v>0</v>
      </c>
      <c r="H57" s="162">
        <v>0</v>
      </c>
      <c r="I57" s="162">
        <v>0</v>
      </c>
      <c r="J57" s="162">
        <v>0</v>
      </c>
      <c r="K57" s="162">
        <v>0</v>
      </c>
      <c r="L57" s="162">
        <v>0</v>
      </c>
      <c r="M57" s="162">
        <v>0</v>
      </c>
    </row>
    <row r="58" spans="1:13" x14ac:dyDescent="0.35">
      <c r="A58" s="160" t="s">
        <v>267</v>
      </c>
      <c r="B58" s="160"/>
      <c r="C58" s="160"/>
      <c r="D58" s="160"/>
      <c r="E58" s="162">
        <v>0</v>
      </c>
      <c r="F58" s="162">
        <v>0</v>
      </c>
      <c r="G58" s="162">
        <v>0</v>
      </c>
      <c r="H58" s="162">
        <v>0</v>
      </c>
      <c r="I58" s="162">
        <v>0</v>
      </c>
      <c r="J58" s="162">
        <v>0</v>
      </c>
      <c r="K58" s="162">
        <v>0</v>
      </c>
      <c r="L58" s="162">
        <v>0</v>
      </c>
      <c r="M58" s="162">
        <v>0</v>
      </c>
    </row>
    <row r="59" spans="1:13" x14ac:dyDescent="0.35">
      <c r="A59" s="160" t="s">
        <v>268</v>
      </c>
      <c r="B59" s="160"/>
      <c r="C59" s="160"/>
      <c r="D59" s="160"/>
      <c r="E59" s="162">
        <v>0</v>
      </c>
      <c r="F59" s="162">
        <v>0</v>
      </c>
      <c r="G59" s="162">
        <v>0</v>
      </c>
      <c r="H59" s="162">
        <v>0</v>
      </c>
      <c r="I59" s="162">
        <v>0</v>
      </c>
      <c r="J59" s="162">
        <v>0</v>
      </c>
      <c r="K59" s="162">
        <v>0</v>
      </c>
      <c r="L59" s="162">
        <v>0</v>
      </c>
      <c r="M59" s="162">
        <v>0</v>
      </c>
    </row>
    <row r="60" spans="1:13" x14ac:dyDescent="0.35">
      <c r="A60" s="160" t="s">
        <v>269</v>
      </c>
      <c r="B60" s="160"/>
      <c r="C60" s="160"/>
      <c r="D60" s="160"/>
      <c r="E60" s="162">
        <v>0</v>
      </c>
      <c r="F60" s="162">
        <v>0</v>
      </c>
      <c r="G60" s="162">
        <v>0</v>
      </c>
      <c r="H60" s="162">
        <v>0</v>
      </c>
      <c r="I60" s="162">
        <v>0</v>
      </c>
      <c r="J60" s="162">
        <v>0</v>
      </c>
      <c r="K60" s="162">
        <v>0</v>
      </c>
      <c r="L60" s="162">
        <v>0</v>
      </c>
      <c r="M60" s="162">
        <v>0</v>
      </c>
    </row>
    <row r="61" spans="1:13" x14ac:dyDescent="0.35">
      <c r="A61" s="160" t="s">
        <v>270</v>
      </c>
      <c r="B61" s="160"/>
      <c r="C61" s="160"/>
      <c r="D61" s="160"/>
      <c r="E61" s="162">
        <v>0</v>
      </c>
      <c r="F61" s="162">
        <v>0</v>
      </c>
      <c r="G61" s="162">
        <v>0</v>
      </c>
      <c r="H61" s="162">
        <v>0</v>
      </c>
      <c r="I61" s="162">
        <v>0</v>
      </c>
      <c r="J61" s="162">
        <v>0</v>
      </c>
      <c r="K61" s="162">
        <v>0</v>
      </c>
      <c r="L61" s="162">
        <v>0</v>
      </c>
      <c r="M61" s="162">
        <v>0</v>
      </c>
    </row>
    <row r="62" spans="1:13" x14ac:dyDescent="0.35">
      <c r="A62" s="160" t="s">
        <v>271</v>
      </c>
      <c r="B62" s="160"/>
      <c r="C62" s="160"/>
      <c r="D62" s="160"/>
      <c r="E62" s="162">
        <v>0</v>
      </c>
      <c r="F62" s="162">
        <v>0</v>
      </c>
      <c r="G62" s="162">
        <v>0</v>
      </c>
      <c r="H62" s="162">
        <v>0</v>
      </c>
      <c r="I62" s="162">
        <v>0</v>
      </c>
      <c r="J62" s="162">
        <v>0</v>
      </c>
      <c r="K62" s="162">
        <v>0</v>
      </c>
      <c r="L62" s="162">
        <v>0</v>
      </c>
      <c r="M62" s="162">
        <v>0</v>
      </c>
    </row>
    <row r="63" spans="1:13" x14ac:dyDescent="0.35">
      <c r="A63" s="160" t="s">
        <v>272</v>
      </c>
      <c r="B63" s="160"/>
      <c r="C63" s="160"/>
      <c r="D63" s="160"/>
      <c r="E63" s="162">
        <v>0</v>
      </c>
      <c r="F63" s="162">
        <v>0</v>
      </c>
      <c r="G63" s="162">
        <v>0</v>
      </c>
      <c r="H63" s="162">
        <v>0</v>
      </c>
      <c r="I63" s="162">
        <v>0</v>
      </c>
      <c r="J63" s="162">
        <v>0</v>
      </c>
      <c r="K63" s="162">
        <v>0</v>
      </c>
      <c r="L63" s="162">
        <v>0</v>
      </c>
      <c r="M63" s="162">
        <v>0</v>
      </c>
    </row>
    <row r="64" spans="1:13" x14ac:dyDescent="0.35">
      <c r="A64" s="160" t="s">
        <v>273</v>
      </c>
      <c r="B64" s="160"/>
      <c r="C64" s="160"/>
      <c r="D64" s="160"/>
      <c r="E64" s="162">
        <v>0</v>
      </c>
      <c r="F64" s="162">
        <v>0</v>
      </c>
      <c r="G64" s="162">
        <v>0</v>
      </c>
      <c r="H64" s="162">
        <v>0</v>
      </c>
      <c r="I64" s="162">
        <v>0</v>
      </c>
      <c r="J64" s="162">
        <v>0</v>
      </c>
      <c r="K64" s="162">
        <v>0</v>
      </c>
      <c r="L64" s="162">
        <v>0</v>
      </c>
      <c r="M64" s="162">
        <v>0</v>
      </c>
    </row>
    <row r="65" spans="1:13" x14ac:dyDescent="0.35">
      <c r="A65" s="160" t="s">
        <v>274</v>
      </c>
      <c r="B65" s="160"/>
      <c r="C65" s="160"/>
      <c r="D65" s="160"/>
      <c r="E65" s="162">
        <v>0</v>
      </c>
      <c r="F65" s="162">
        <v>0</v>
      </c>
      <c r="G65" s="162">
        <v>0</v>
      </c>
      <c r="H65" s="162">
        <v>0</v>
      </c>
      <c r="I65" s="162">
        <v>0</v>
      </c>
      <c r="J65" s="162">
        <v>0</v>
      </c>
      <c r="K65" s="162">
        <v>0</v>
      </c>
      <c r="L65" s="162">
        <v>0</v>
      </c>
      <c r="M65" s="162">
        <v>0</v>
      </c>
    </row>
    <row r="66" spans="1:13" x14ac:dyDescent="0.35">
      <c r="A66" s="160" t="s">
        <v>275</v>
      </c>
      <c r="B66" s="160"/>
      <c r="C66" s="160"/>
      <c r="D66" s="160"/>
      <c r="E66" s="162">
        <v>0</v>
      </c>
      <c r="F66" s="162">
        <v>0</v>
      </c>
      <c r="G66" s="162">
        <v>0</v>
      </c>
      <c r="H66" s="162">
        <v>0</v>
      </c>
      <c r="I66" s="162">
        <v>0</v>
      </c>
      <c r="J66" s="162">
        <v>0</v>
      </c>
      <c r="K66" s="162">
        <v>0</v>
      </c>
      <c r="L66" s="162">
        <v>0</v>
      </c>
      <c r="M66" s="162">
        <v>0</v>
      </c>
    </row>
    <row r="67" spans="1:13" x14ac:dyDescent="0.35">
      <c r="A67" s="160" t="s">
        <v>276</v>
      </c>
      <c r="B67" s="160"/>
      <c r="C67" s="160"/>
      <c r="D67" s="160"/>
      <c r="E67" s="162">
        <v>0</v>
      </c>
      <c r="F67" s="162">
        <v>0</v>
      </c>
      <c r="G67" s="162">
        <v>0</v>
      </c>
      <c r="H67" s="162">
        <v>0</v>
      </c>
      <c r="I67" s="162">
        <v>0</v>
      </c>
      <c r="J67" s="162">
        <v>0</v>
      </c>
      <c r="K67" s="162">
        <v>0</v>
      </c>
      <c r="L67" s="162">
        <v>0</v>
      </c>
      <c r="M67" s="162">
        <v>0</v>
      </c>
    </row>
    <row r="68" spans="1:13" x14ac:dyDescent="0.35">
      <c r="A68" s="160" t="s">
        <v>277</v>
      </c>
      <c r="B68" s="160"/>
      <c r="C68" s="160"/>
      <c r="D68" s="160"/>
      <c r="E68" s="162">
        <v>0</v>
      </c>
      <c r="F68" s="162">
        <v>0</v>
      </c>
      <c r="G68" s="162">
        <v>0</v>
      </c>
      <c r="H68" s="162">
        <v>0</v>
      </c>
      <c r="I68" s="162">
        <v>0</v>
      </c>
      <c r="J68" s="162">
        <v>0</v>
      </c>
      <c r="K68" s="162">
        <v>0</v>
      </c>
      <c r="L68" s="162">
        <v>0</v>
      </c>
      <c r="M68" s="162">
        <v>0</v>
      </c>
    </row>
    <row r="69" spans="1:13" x14ac:dyDescent="0.35">
      <c r="A69" s="160" t="s">
        <v>278</v>
      </c>
      <c r="B69" s="160"/>
      <c r="C69" s="160"/>
      <c r="D69" s="160"/>
      <c r="E69" s="162">
        <v>0</v>
      </c>
      <c r="F69" s="162">
        <v>0</v>
      </c>
      <c r="G69" s="162">
        <v>0</v>
      </c>
      <c r="H69" s="162">
        <v>0</v>
      </c>
      <c r="I69" s="162">
        <v>0</v>
      </c>
      <c r="J69" s="162">
        <v>0</v>
      </c>
      <c r="K69" s="162">
        <v>0</v>
      </c>
      <c r="L69" s="162">
        <v>0</v>
      </c>
      <c r="M69" s="162">
        <v>0</v>
      </c>
    </row>
    <row r="70" spans="1:13" x14ac:dyDescent="0.35">
      <c r="A70" s="160" t="s">
        <v>279</v>
      </c>
      <c r="B70" s="160"/>
      <c r="C70" s="160"/>
      <c r="D70" s="160"/>
      <c r="E70" s="162">
        <v>0</v>
      </c>
      <c r="F70" s="162">
        <v>0</v>
      </c>
      <c r="G70" s="162">
        <v>0</v>
      </c>
      <c r="H70" s="162">
        <v>0</v>
      </c>
      <c r="I70" s="162">
        <v>0</v>
      </c>
      <c r="J70" s="162">
        <v>0</v>
      </c>
      <c r="K70" s="162">
        <v>0</v>
      </c>
      <c r="L70" s="162">
        <v>0</v>
      </c>
      <c r="M70" s="162">
        <v>0</v>
      </c>
    </row>
    <row r="71" spans="1:13" x14ac:dyDescent="0.35">
      <c r="A71" s="160" t="s">
        <v>280</v>
      </c>
      <c r="B71" s="160"/>
      <c r="C71" s="160"/>
      <c r="D71" s="160"/>
      <c r="E71" s="162">
        <v>0</v>
      </c>
      <c r="F71" s="162">
        <v>0</v>
      </c>
      <c r="G71" s="162">
        <v>0</v>
      </c>
      <c r="H71" s="162">
        <v>0</v>
      </c>
      <c r="I71" s="162">
        <v>0</v>
      </c>
      <c r="J71" s="162">
        <v>0</v>
      </c>
      <c r="K71" s="162">
        <v>0</v>
      </c>
      <c r="L71" s="162">
        <v>0</v>
      </c>
      <c r="M71" s="162">
        <v>0</v>
      </c>
    </row>
    <row r="72" spans="1:13" x14ac:dyDescent="0.35">
      <c r="A72" s="160" t="s">
        <v>281</v>
      </c>
      <c r="B72" s="160"/>
      <c r="C72" s="160"/>
      <c r="D72" s="160"/>
      <c r="E72" s="162">
        <v>0</v>
      </c>
      <c r="F72" s="162">
        <v>0</v>
      </c>
      <c r="G72" s="162">
        <v>0</v>
      </c>
      <c r="H72" s="162">
        <v>0</v>
      </c>
      <c r="I72" s="162">
        <v>0</v>
      </c>
      <c r="J72" s="162">
        <v>0</v>
      </c>
      <c r="K72" s="162">
        <v>0</v>
      </c>
      <c r="L72" s="162">
        <v>0</v>
      </c>
      <c r="M72" s="162">
        <v>0</v>
      </c>
    </row>
    <row r="73" spans="1:13" x14ac:dyDescent="0.35">
      <c r="A73" s="160" t="s">
        <v>282</v>
      </c>
      <c r="B73" s="160"/>
      <c r="C73" s="160"/>
      <c r="D73" s="160"/>
      <c r="E73" s="162">
        <v>0</v>
      </c>
      <c r="F73" s="162">
        <v>0</v>
      </c>
      <c r="G73" s="162">
        <v>0</v>
      </c>
      <c r="H73" s="162">
        <v>0</v>
      </c>
      <c r="I73" s="162">
        <v>0</v>
      </c>
      <c r="J73" s="162">
        <v>0</v>
      </c>
      <c r="K73" s="162">
        <v>0</v>
      </c>
      <c r="L73" s="162">
        <v>0</v>
      </c>
      <c r="M73" s="162">
        <v>0</v>
      </c>
    </row>
    <row r="74" spans="1:13" x14ac:dyDescent="0.35">
      <c r="A74" s="160" t="s">
        <v>283</v>
      </c>
      <c r="B74" s="160"/>
      <c r="C74" s="160"/>
      <c r="D74" s="160"/>
      <c r="E74" s="162">
        <v>0</v>
      </c>
      <c r="F74" s="162">
        <v>0</v>
      </c>
      <c r="G74" s="162">
        <v>0</v>
      </c>
      <c r="H74" s="162">
        <v>0</v>
      </c>
      <c r="I74" s="162">
        <v>0</v>
      </c>
      <c r="J74" s="162">
        <v>0</v>
      </c>
      <c r="K74" s="162">
        <v>0</v>
      </c>
      <c r="L74" s="162">
        <v>0</v>
      </c>
      <c r="M74" s="162">
        <v>0</v>
      </c>
    </row>
    <row r="75" spans="1:13" x14ac:dyDescent="0.35">
      <c r="A75" s="160" t="s">
        <v>284</v>
      </c>
      <c r="B75" s="160"/>
      <c r="C75" s="160"/>
      <c r="D75" s="160"/>
      <c r="E75" s="162">
        <v>0</v>
      </c>
      <c r="F75" s="162">
        <v>0</v>
      </c>
      <c r="G75" s="162">
        <v>0</v>
      </c>
      <c r="H75" s="162">
        <v>0</v>
      </c>
      <c r="I75" s="162">
        <v>0</v>
      </c>
      <c r="J75" s="162">
        <v>0</v>
      </c>
      <c r="K75" s="162">
        <v>0</v>
      </c>
      <c r="L75" s="162">
        <v>0</v>
      </c>
      <c r="M75" s="162">
        <v>0</v>
      </c>
    </row>
    <row r="76" spans="1:13" x14ac:dyDescent="0.35">
      <c r="A76" s="160" t="s">
        <v>285</v>
      </c>
      <c r="B76" s="160"/>
      <c r="C76" s="160"/>
      <c r="D76" s="160"/>
      <c r="E76" s="162">
        <v>0</v>
      </c>
      <c r="F76" s="162">
        <v>0</v>
      </c>
      <c r="G76" s="162">
        <v>0</v>
      </c>
      <c r="H76" s="162">
        <v>0</v>
      </c>
      <c r="I76" s="162">
        <v>0</v>
      </c>
      <c r="J76" s="162">
        <v>0</v>
      </c>
      <c r="K76" s="162">
        <v>0</v>
      </c>
      <c r="L76" s="162">
        <v>0</v>
      </c>
      <c r="M76" s="162">
        <v>0</v>
      </c>
    </row>
    <row r="77" spans="1:13" x14ac:dyDescent="0.35">
      <c r="A77" s="160" t="s">
        <v>286</v>
      </c>
      <c r="B77" s="160"/>
      <c r="C77" s="160"/>
      <c r="D77" s="160"/>
      <c r="E77" s="162">
        <v>0</v>
      </c>
      <c r="F77" s="162">
        <v>0</v>
      </c>
      <c r="G77" s="162">
        <v>0</v>
      </c>
      <c r="H77" s="162">
        <v>0</v>
      </c>
      <c r="I77" s="162">
        <v>0</v>
      </c>
      <c r="J77" s="162">
        <v>0</v>
      </c>
      <c r="K77" s="162">
        <v>0</v>
      </c>
      <c r="L77" s="162">
        <v>0</v>
      </c>
      <c r="M77" s="162">
        <v>0</v>
      </c>
    </row>
    <row r="78" spans="1:13" x14ac:dyDescent="0.35">
      <c r="A78" s="160" t="s">
        <v>287</v>
      </c>
      <c r="B78" s="160"/>
      <c r="C78" s="160"/>
      <c r="D78" s="160"/>
      <c r="E78" s="162">
        <v>0</v>
      </c>
      <c r="F78" s="162">
        <v>0</v>
      </c>
      <c r="G78" s="162">
        <v>0</v>
      </c>
      <c r="H78" s="162">
        <v>0</v>
      </c>
      <c r="I78" s="162">
        <v>0</v>
      </c>
      <c r="J78" s="162">
        <v>0</v>
      </c>
      <c r="K78" s="162">
        <v>0</v>
      </c>
      <c r="L78" s="162">
        <v>0</v>
      </c>
      <c r="M78" s="162">
        <v>0</v>
      </c>
    </row>
    <row r="79" spans="1:13" x14ac:dyDescent="0.35">
      <c r="A79" s="160" t="s">
        <v>288</v>
      </c>
      <c r="B79" s="160"/>
      <c r="C79" s="160"/>
      <c r="D79" s="160"/>
      <c r="E79" s="162">
        <v>0</v>
      </c>
      <c r="F79" s="162">
        <v>0</v>
      </c>
      <c r="G79" s="162">
        <v>0</v>
      </c>
      <c r="H79" s="162">
        <v>0</v>
      </c>
      <c r="I79" s="162">
        <v>0</v>
      </c>
      <c r="J79" s="162">
        <v>0</v>
      </c>
      <c r="K79" s="162">
        <v>0</v>
      </c>
      <c r="L79" s="162">
        <v>0</v>
      </c>
      <c r="M79" s="162">
        <v>0</v>
      </c>
    </row>
    <row r="80" spans="1:13" x14ac:dyDescent="0.35">
      <c r="A80" s="160" t="s">
        <v>289</v>
      </c>
      <c r="B80" s="160"/>
      <c r="C80" s="160"/>
      <c r="D80" s="160"/>
      <c r="E80" s="162">
        <v>0</v>
      </c>
      <c r="F80" s="162">
        <v>0</v>
      </c>
      <c r="G80" s="162">
        <v>0</v>
      </c>
      <c r="H80" s="162">
        <v>0</v>
      </c>
      <c r="I80" s="162">
        <v>0</v>
      </c>
      <c r="J80" s="162">
        <v>0</v>
      </c>
      <c r="K80" s="162">
        <v>0</v>
      </c>
      <c r="L80" s="162">
        <v>0</v>
      </c>
      <c r="M80" s="162">
        <v>0</v>
      </c>
    </row>
    <row r="81" spans="1:1" x14ac:dyDescent="0.35">
      <c r="A81" s="160"/>
    </row>
    <row r="82" spans="1:1" x14ac:dyDescent="0.35">
      <c r="A82" s="160"/>
    </row>
    <row r="83" spans="1:1" x14ac:dyDescent="0.35">
      <c r="A83" s="160"/>
    </row>
    <row r="84" spans="1:1" x14ac:dyDescent="0.35">
      <c r="A84" s="160"/>
    </row>
    <row r="85" spans="1:1" x14ac:dyDescent="0.35">
      <c r="A85" s="160"/>
    </row>
    <row r="86" spans="1:1" x14ac:dyDescent="0.35">
      <c r="A86" s="160"/>
    </row>
    <row r="87" spans="1:1" x14ac:dyDescent="0.35">
      <c r="A87" s="160"/>
    </row>
    <row r="88" spans="1:1" x14ac:dyDescent="0.35">
      <c r="A88" s="160"/>
    </row>
    <row r="89" spans="1:1" x14ac:dyDescent="0.35">
      <c r="A89" s="160"/>
    </row>
    <row r="90" spans="1:1" x14ac:dyDescent="0.35">
      <c r="A90" s="160"/>
    </row>
    <row r="91" spans="1:1" x14ac:dyDescent="0.35">
      <c r="A91" s="160"/>
    </row>
    <row r="92" spans="1:1" x14ac:dyDescent="0.35">
      <c r="A92" s="160"/>
    </row>
    <row r="93" spans="1:1" x14ac:dyDescent="0.35">
      <c r="A93" s="160"/>
    </row>
    <row r="94" spans="1:1" x14ac:dyDescent="0.35">
      <c r="A94" s="160"/>
    </row>
    <row r="95" spans="1:1" x14ac:dyDescent="0.35">
      <c r="A95" s="160"/>
    </row>
    <row r="96" spans="1:1" x14ac:dyDescent="0.35">
      <c r="A96" s="160"/>
    </row>
    <row r="97" spans="1:13" x14ac:dyDescent="0.35">
      <c r="A97" s="160"/>
    </row>
    <row r="98" spans="1:13" x14ac:dyDescent="0.35">
      <c r="A98" s="160" t="s">
        <v>290</v>
      </c>
      <c r="B98" s="160"/>
      <c r="C98" s="160"/>
      <c r="D98" s="160"/>
      <c r="E98" s="162">
        <v>1099966</v>
      </c>
      <c r="F98" s="162">
        <v>1451436</v>
      </c>
      <c r="G98" s="162">
        <v>948331</v>
      </c>
      <c r="H98" s="162">
        <v>1051196</v>
      </c>
      <c r="I98" s="162">
        <v>3008526</v>
      </c>
      <c r="J98" s="162">
        <v>1870321</v>
      </c>
      <c r="K98" s="162">
        <v>1675217</v>
      </c>
      <c r="L98" s="162">
        <v>1691146</v>
      </c>
      <c r="M98" s="162">
        <v>1335727</v>
      </c>
    </row>
    <row r="99" spans="1:13" x14ac:dyDescent="0.35">
      <c r="A99" s="160" t="s">
        <v>291</v>
      </c>
      <c r="B99" s="160"/>
      <c r="C99" s="160"/>
      <c r="D99" s="160"/>
      <c r="E99" s="162">
        <v>9000</v>
      </c>
      <c r="F99" s="162">
        <v>1980</v>
      </c>
      <c r="G99" s="162">
        <v>32400</v>
      </c>
      <c r="H99" s="162">
        <v>1800</v>
      </c>
      <c r="I99" s="162">
        <v>23400</v>
      </c>
      <c r="J99" s="162">
        <v>5850</v>
      </c>
      <c r="K99" s="162">
        <v>5400</v>
      </c>
      <c r="L99" s="162">
        <v>76454</v>
      </c>
      <c r="M99" s="162">
        <v>10800</v>
      </c>
    </row>
    <row r="100" spans="1:13" x14ac:dyDescent="0.35">
      <c r="A100" s="160" t="s">
        <v>292</v>
      </c>
      <c r="B100" s="160"/>
      <c r="C100" s="160"/>
      <c r="D100" s="160"/>
      <c r="E100" s="162">
        <v>94497</v>
      </c>
      <c r="F100" s="162">
        <v>129639</v>
      </c>
      <c r="G100" s="162">
        <v>69150</v>
      </c>
      <c r="H100" s="162">
        <v>93708</v>
      </c>
      <c r="I100" s="162">
        <v>259067</v>
      </c>
      <c r="J100" s="162">
        <v>165404</v>
      </c>
      <c r="K100" s="162">
        <v>148070</v>
      </c>
      <c r="L100" s="162">
        <v>113976</v>
      </c>
      <c r="M100" s="162">
        <v>114815</v>
      </c>
    </row>
    <row r="101" spans="1:13" x14ac:dyDescent="0.35">
      <c r="A101" s="160" t="s">
        <v>293</v>
      </c>
      <c r="B101" s="160"/>
      <c r="C101" s="160"/>
      <c r="D101" s="160"/>
      <c r="E101" s="162">
        <v>94497</v>
      </c>
      <c r="F101" s="162">
        <v>129639</v>
      </c>
      <c r="G101" s="162">
        <v>69150</v>
      </c>
      <c r="H101" s="162">
        <v>93708</v>
      </c>
      <c r="I101" s="162">
        <v>259067</v>
      </c>
      <c r="J101" s="162">
        <v>165404</v>
      </c>
      <c r="K101" s="162">
        <v>148070</v>
      </c>
      <c r="L101" s="162">
        <v>113976</v>
      </c>
      <c r="M101" s="162">
        <v>114815</v>
      </c>
    </row>
    <row r="102" spans="1:13" x14ac:dyDescent="0.35">
      <c r="A102" s="160" t="s">
        <v>294</v>
      </c>
      <c r="B102" s="160"/>
      <c r="C102" s="160"/>
      <c r="D102" s="160"/>
      <c r="E102" s="162">
        <v>0</v>
      </c>
      <c r="F102" s="162">
        <v>0</v>
      </c>
      <c r="G102" s="162">
        <v>0</v>
      </c>
      <c r="H102" s="162">
        <v>0</v>
      </c>
      <c r="I102" s="162">
        <v>0</v>
      </c>
      <c r="J102" s="162">
        <v>0</v>
      </c>
      <c r="K102" s="162">
        <v>0</v>
      </c>
      <c r="L102" s="162">
        <v>0</v>
      </c>
      <c r="M102" s="162">
        <v>0</v>
      </c>
    </row>
    <row r="103" spans="1:13" x14ac:dyDescent="0.35">
      <c r="A103" s="160" t="s">
        <v>295</v>
      </c>
      <c r="B103" s="160"/>
      <c r="C103" s="160"/>
      <c r="D103" s="160"/>
      <c r="E103" s="162">
        <v>0</v>
      </c>
      <c r="F103" s="162">
        <v>0</v>
      </c>
      <c r="G103" s="162">
        <v>0</v>
      </c>
      <c r="H103" s="162">
        <v>0</v>
      </c>
      <c r="I103" s="162">
        <v>0</v>
      </c>
      <c r="J103" s="162">
        <v>0</v>
      </c>
      <c r="K103" s="162">
        <v>0</v>
      </c>
      <c r="L103" s="162">
        <v>0</v>
      </c>
      <c r="M103" s="162">
        <v>0</v>
      </c>
    </row>
    <row r="104" spans="1:13" x14ac:dyDescent="0.35">
      <c r="A104" s="160" t="s">
        <v>296</v>
      </c>
      <c r="B104" s="160"/>
      <c r="C104" s="160"/>
      <c r="D104" s="160"/>
      <c r="E104" s="162">
        <v>0</v>
      </c>
      <c r="F104" s="162">
        <v>0</v>
      </c>
      <c r="G104" s="162">
        <v>0</v>
      </c>
      <c r="H104" s="162">
        <v>0</v>
      </c>
      <c r="I104" s="162">
        <v>0</v>
      </c>
      <c r="J104" s="162">
        <v>0</v>
      </c>
      <c r="K104" s="162">
        <v>0</v>
      </c>
      <c r="L104" s="162">
        <v>0</v>
      </c>
      <c r="M104" s="162">
        <v>0</v>
      </c>
    </row>
    <row r="105" spans="1:13" x14ac:dyDescent="0.35">
      <c r="A105" s="160" t="s">
        <v>297</v>
      </c>
      <c r="B105" s="160"/>
      <c r="C105" s="160"/>
      <c r="D105" s="160"/>
      <c r="E105" s="162">
        <v>0</v>
      </c>
      <c r="F105" s="162">
        <v>0</v>
      </c>
      <c r="G105" s="162">
        <v>0</v>
      </c>
      <c r="H105" s="162">
        <v>0</v>
      </c>
      <c r="I105" s="162">
        <v>0</v>
      </c>
      <c r="J105" s="162">
        <v>0</v>
      </c>
      <c r="K105" s="162">
        <v>0</v>
      </c>
      <c r="L105" s="162">
        <v>0</v>
      </c>
      <c r="M105" s="162">
        <v>0</v>
      </c>
    </row>
    <row r="106" spans="1:13" x14ac:dyDescent="0.35">
      <c r="A106" s="160" t="s">
        <v>298</v>
      </c>
      <c r="B106" s="160"/>
      <c r="C106" s="160"/>
      <c r="D106" s="160"/>
      <c r="E106" s="162">
        <v>0</v>
      </c>
      <c r="F106" s="162">
        <v>0</v>
      </c>
      <c r="G106" s="162">
        <v>0</v>
      </c>
      <c r="H106" s="162">
        <v>0</v>
      </c>
      <c r="I106" s="162">
        <v>0</v>
      </c>
      <c r="J106" s="162">
        <v>0</v>
      </c>
      <c r="K106" s="162">
        <v>0</v>
      </c>
      <c r="L106" s="162">
        <v>0</v>
      </c>
      <c r="M106" s="162">
        <v>0</v>
      </c>
    </row>
    <row r="107" spans="1:13" x14ac:dyDescent="0.35">
      <c r="A107" s="160" t="s">
        <v>299</v>
      </c>
      <c r="B107" s="160"/>
      <c r="C107" s="160"/>
      <c r="D107" s="160"/>
      <c r="E107" s="162">
        <v>95100</v>
      </c>
      <c r="F107" s="162">
        <v>28500</v>
      </c>
      <c r="G107" s="162">
        <v>20500</v>
      </c>
      <c r="H107" s="162">
        <v>25500</v>
      </c>
      <c r="I107" s="162">
        <v>0</v>
      </c>
      <c r="J107" s="162">
        <v>0</v>
      </c>
      <c r="K107" s="162">
        <v>10000</v>
      </c>
      <c r="L107" s="162">
        <v>0</v>
      </c>
      <c r="M107" s="162">
        <v>0</v>
      </c>
    </row>
    <row r="108" spans="1:13" x14ac:dyDescent="0.35">
      <c r="A108" s="160" t="s">
        <v>300</v>
      </c>
      <c r="B108" s="160"/>
      <c r="C108" s="160"/>
      <c r="D108" s="160"/>
      <c r="E108" s="162">
        <v>0</v>
      </c>
      <c r="F108" s="162">
        <v>0</v>
      </c>
      <c r="G108" s="162">
        <v>0</v>
      </c>
      <c r="H108" s="162">
        <v>0</v>
      </c>
      <c r="I108" s="162">
        <v>0</v>
      </c>
      <c r="J108" s="162">
        <v>0</v>
      </c>
      <c r="K108" s="162">
        <v>0</v>
      </c>
      <c r="L108" s="162">
        <v>0</v>
      </c>
      <c r="M108" s="162">
        <v>0</v>
      </c>
    </row>
    <row r="109" spans="1:13" x14ac:dyDescent="0.35">
      <c r="A109" s="160" t="s">
        <v>301</v>
      </c>
      <c r="B109" s="160"/>
      <c r="C109" s="160"/>
      <c r="D109" s="160"/>
      <c r="E109" s="162">
        <v>8559</v>
      </c>
      <c r="F109" s="162">
        <v>2565</v>
      </c>
      <c r="G109" s="162">
        <v>1845</v>
      </c>
      <c r="H109" s="162">
        <v>2295</v>
      </c>
      <c r="I109" s="162">
        <v>0</v>
      </c>
      <c r="J109" s="162">
        <v>0</v>
      </c>
      <c r="K109" s="162">
        <v>900</v>
      </c>
      <c r="L109" s="162">
        <v>0</v>
      </c>
      <c r="M109" s="162">
        <v>0</v>
      </c>
    </row>
    <row r="110" spans="1:13" x14ac:dyDescent="0.35">
      <c r="A110" s="160" t="s">
        <v>302</v>
      </c>
      <c r="B110" s="160"/>
      <c r="C110" s="160"/>
      <c r="D110" s="160"/>
      <c r="E110" s="162">
        <v>8559</v>
      </c>
      <c r="F110" s="162">
        <v>2565</v>
      </c>
      <c r="G110" s="162">
        <v>1845</v>
      </c>
      <c r="H110" s="162">
        <v>2295</v>
      </c>
      <c r="I110" s="162">
        <v>0</v>
      </c>
      <c r="J110" s="162">
        <v>0</v>
      </c>
      <c r="K110" s="162">
        <v>900</v>
      </c>
      <c r="L110" s="162">
        <v>0</v>
      </c>
      <c r="M110" s="162">
        <v>0</v>
      </c>
    </row>
    <row r="111" spans="1:13" x14ac:dyDescent="0.35">
      <c r="A111" s="160" t="s">
        <v>303</v>
      </c>
      <c r="B111" s="160"/>
      <c r="C111" s="160"/>
      <c r="D111" s="160"/>
      <c r="E111" s="162">
        <v>0</v>
      </c>
      <c r="F111" s="162">
        <v>0</v>
      </c>
      <c r="G111" s="162">
        <v>0</v>
      </c>
      <c r="H111" s="162">
        <v>0</v>
      </c>
      <c r="I111" s="162">
        <v>0</v>
      </c>
      <c r="J111" s="162">
        <v>0</v>
      </c>
      <c r="K111" s="162">
        <v>0</v>
      </c>
      <c r="L111" s="162">
        <v>0</v>
      </c>
      <c r="M111" s="162">
        <v>0</v>
      </c>
    </row>
    <row r="112" spans="1:13" x14ac:dyDescent="0.35">
      <c r="A112" s="160" t="s">
        <v>304</v>
      </c>
      <c r="B112" s="160"/>
      <c r="C112" s="160"/>
      <c r="D112" s="160"/>
      <c r="E112" s="162">
        <v>0</v>
      </c>
      <c r="F112" s="162">
        <v>0</v>
      </c>
      <c r="G112" s="162">
        <v>0</v>
      </c>
      <c r="H112" s="162">
        <v>0</v>
      </c>
      <c r="I112" s="162">
        <v>0</v>
      </c>
      <c r="J112" s="162">
        <v>0</v>
      </c>
      <c r="K112" s="162">
        <v>0</v>
      </c>
      <c r="L112" s="162">
        <v>0</v>
      </c>
      <c r="M112" s="162">
        <v>0</v>
      </c>
    </row>
    <row r="113" spans="1:13" x14ac:dyDescent="0.35">
      <c r="A113" s="160" t="s">
        <v>305</v>
      </c>
      <c r="B113" s="160"/>
      <c r="C113" s="160"/>
      <c r="D113" s="160"/>
      <c r="E113" s="162">
        <v>0</v>
      </c>
      <c r="F113" s="162">
        <v>0</v>
      </c>
      <c r="G113" s="162">
        <v>0</v>
      </c>
      <c r="H113" s="162">
        <v>0</v>
      </c>
      <c r="I113" s="162">
        <v>0</v>
      </c>
      <c r="J113" s="162">
        <v>0</v>
      </c>
      <c r="K113" s="162">
        <v>0</v>
      </c>
      <c r="L113" s="162">
        <v>0</v>
      </c>
      <c r="M113" s="162">
        <v>0</v>
      </c>
    </row>
    <row r="114" spans="1:13" x14ac:dyDescent="0.35">
      <c r="A114" s="160" t="s">
        <v>306</v>
      </c>
      <c r="B114" s="160"/>
      <c r="C114" s="160"/>
      <c r="D114" s="160"/>
      <c r="E114" s="162">
        <v>0</v>
      </c>
      <c r="F114" s="162">
        <v>0</v>
      </c>
      <c r="G114" s="162">
        <v>0</v>
      </c>
      <c r="H114" s="162">
        <v>0</v>
      </c>
      <c r="I114" s="162">
        <v>0</v>
      </c>
      <c r="J114" s="162">
        <v>0</v>
      </c>
      <c r="K114" s="162">
        <v>0</v>
      </c>
      <c r="L114" s="162">
        <v>0</v>
      </c>
      <c r="M114" s="162">
        <v>0</v>
      </c>
    </row>
    <row r="115" spans="1:13" x14ac:dyDescent="0.35">
      <c r="A115" s="160" t="s">
        <v>307</v>
      </c>
      <c r="B115" s="160"/>
      <c r="C115" s="160"/>
      <c r="D115" s="160"/>
      <c r="E115" s="162">
        <v>0</v>
      </c>
      <c r="F115" s="162">
        <v>0</v>
      </c>
      <c r="G115" s="162">
        <v>0</v>
      </c>
      <c r="H115" s="162">
        <v>0</v>
      </c>
      <c r="I115" s="162">
        <v>0</v>
      </c>
      <c r="J115" s="162">
        <v>0</v>
      </c>
      <c r="K115" s="162">
        <v>0</v>
      </c>
      <c r="L115" s="162">
        <v>0</v>
      </c>
      <c r="M115" s="162">
        <v>0</v>
      </c>
    </row>
    <row r="116" spans="1:13" x14ac:dyDescent="0.35">
      <c r="A116" s="160" t="s">
        <v>308</v>
      </c>
      <c r="B116" s="160"/>
      <c r="C116" s="160"/>
      <c r="D116" s="160"/>
      <c r="E116" s="162">
        <v>0</v>
      </c>
      <c r="F116" s="162">
        <v>0</v>
      </c>
      <c r="G116" s="162">
        <v>0</v>
      </c>
      <c r="H116" s="162">
        <v>0</v>
      </c>
      <c r="I116" s="162">
        <v>0</v>
      </c>
      <c r="J116" s="162">
        <v>0</v>
      </c>
      <c r="K116" s="162">
        <v>0</v>
      </c>
      <c r="L116" s="162">
        <v>0</v>
      </c>
      <c r="M116" s="162">
        <v>0</v>
      </c>
    </row>
    <row r="117" spans="1:13" x14ac:dyDescent="0.35">
      <c r="A117" s="160" t="s">
        <v>309</v>
      </c>
      <c r="B117" s="160"/>
      <c r="C117" s="160"/>
      <c r="D117" s="160"/>
      <c r="E117" s="162">
        <v>0</v>
      </c>
      <c r="F117" s="162">
        <v>0</v>
      </c>
      <c r="G117" s="162">
        <v>0</v>
      </c>
      <c r="H117" s="162">
        <v>0</v>
      </c>
      <c r="I117" s="162">
        <v>0</v>
      </c>
      <c r="J117" s="162">
        <v>0</v>
      </c>
      <c r="K117" s="162">
        <v>0</v>
      </c>
      <c r="L117" s="162">
        <v>0</v>
      </c>
      <c r="M117" s="162">
        <v>0</v>
      </c>
    </row>
    <row r="118" spans="1:13" x14ac:dyDescent="0.35">
      <c r="A118" s="160" t="s">
        <v>310</v>
      </c>
      <c r="B118" s="160"/>
      <c r="C118" s="160"/>
      <c r="D118" s="160"/>
      <c r="E118" s="162">
        <v>0</v>
      </c>
      <c r="F118" s="162">
        <v>10854</v>
      </c>
      <c r="G118" s="162">
        <v>1845</v>
      </c>
      <c r="H118" s="162">
        <v>2295</v>
      </c>
      <c r="I118" s="162">
        <v>0</v>
      </c>
      <c r="J118" s="162">
        <v>0</v>
      </c>
      <c r="K118" s="162">
        <v>900</v>
      </c>
      <c r="L118" s="162">
        <v>0</v>
      </c>
      <c r="M118" s="162">
        <v>0</v>
      </c>
    </row>
    <row r="119" spans="1:13" x14ac:dyDescent="0.35">
      <c r="A119" s="160" t="s">
        <v>311</v>
      </c>
      <c r="B119" s="160"/>
      <c r="C119" s="160"/>
      <c r="D119" s="160"/>
      <c r="E119" s="162">
        <v>0</v>
      </c>
      <c r="F119" s="162">
        <v>10854</v>
      </c>
      <c r="G119" s="162">
        <v>1845</v>
      </c>
      <c r="H119" s="162">
        <v>2295</v>
      </c>
      <c r="I119" s="162">
        <v>0</v>
      </c>
      <c r="J119" s="162">
        <v>0</v>
      </c>
      <c r="K119" s="162">
        <v>900</v>
      </c>
      <c r="L119" s="162">
        <v>0</v>
      </c>
      <c r="M119" s="162">
        <v>0</v>
      </c>
    </row>
    <row r="120" spans="1:13" x14ac:dyDescent="0.35">
      <c r="A120" s="160" t="s">
        <v>312</v>
      </c>
      <c r="B120" s="160"/>
      <c r="C120" s="160"/>
      <c r="D120" s="160"/>
      <c r="E120" s="162">
        <v>0</v>
      </c>
      <c r="F120" s="162">
        <v>0</v>
      </c>
      <c r="G120" s="162">
        <v>0</v>
      </c>
      <c r="H120" s="162">
        <v>0</v>
      </c>
      <c r="I120" s="162">
        <v>0</v>
      </c>
      <c r="J120" s="162">
        <v>0</v>
      </c>
      <c r="K120" s="162">
        <v>0</v>
      </c>
      <c r="L120" s="162">
        <v>0</v>
      </c>
      <c r="M120" s="162">
        <v>0</v>
      </c>
    </row>
    <row r="121" spans="1:13" x14ac:dyDescent="0.35">
      <c r="A121" s="160" t="s">
        <v>313</v>
      </c>
      <c r="B121" s="160"/>
      <c r="C121" s="160"/>
      <c r="D121" s="160"/>
      <c r="E121" s="162">
        <v>0</v>
      </c>
      <c r="F121" s="162">
        <v>0</v>
      </c>
      <c r="G121" s="162">
        <v>0</v>
      </c>
      <c r="H121" s="162">
        <v>0</v>
      </c>
      <c r="I121" s="162">
        <v>0</v>
      </c>
      <c r="J121" s="162">
        <v>0</v>
      </c>
      <c r="K121" s="162">
        <v>0</v>
      </c>
      <c r="L121" s="162">
        <v>0</v>
      </c>
      <c r="M121" s="162">
        <v>0</v>
      </c>
    </row>
    <row r="122" spans="1:13" x14ac:dyDescent="0.35">
      <c r="A122" s="160" t="s">
        <v>314</v>
      </c>
      <c r="B122" s="160"/>
      <c r="C122" s="160"/>
      <c r="D122" s="160"/>
      <c r="E122" s="162">
        <v>0</v>
      </c>
      <c r="F122" s="162">
        <v>0</v>
      </c>
      <c r="G122" s="162">
        <v>0</v>
      </c>
      <c r="H122" s="162">
        <v>0</v>
      </c>
      <c r="I122" s="162">
        <v>0</v>
      </c>
      <c r="J122" s="162">
        <v>0</v>
      </c>
      <c r="K122" s="162">
        <v>0</v>
      </c>
      <c r="L122" s="162">
        <v>0</v>
      </c>
      <c r="M122" s="162">
        <v>0</v>
      </c>
    </row>
    <row r="123" spans="1:13" x14ac:dyDescent="0.35">
      <c r="A123" s="160" t="s">
        <v>315</v>
      </c>
      <c r="B123" s="160"/>
      <c r="C123" s="160"/>
      <c r="D123" s="160"/>
      <c r="E123" s="162">
        <v>0</v>
      </c>
      <c r="F123" s="162">
        <v>0</v>
      </c>
      <c r="G123" s="162">
        <v>0</v>
      </c>
      <c r="H123" s="162">
        <v>0</v>
      </c>
      <c r="I123" s="162">
        <v>0</v>
      </c>
      <c r="J123" s="162">
        <v>0</v>
      </c>
      <c r="K123" s="162">
        <v>0</v>
      </c>
      <c r="L123" s="162">
        <v>0</v>
      </c>
      <c r="M123" s="162">
        <v>0</v>
      </c>
    </row>
    <row r="124" spans="1:13" x14ac:dyDescent="0.35">
      <c r="A124" s="160" t="s">
        <v>316</v>
      </c>
      <c r="B124" s="160"/>
      <c r="C124" s="160"/>
      <c r="D124" s="160"/>
      <c r="E124" s="162">
        <v>0</v>
      </c>
      <c r="F124" s="162">
        <v>0</v>
      </c>
      <c r="G124" s="162">
        <v>0</v>
      </c>
      <c r="H124" s="162">
        <v>0</v>
      </c>
      <c r="I124" s="162">
        <v>0</v>
      </c>
      <c r="J124" s="162">
        <v>0</v>
      </c>
      <c r="K124" s="162">
        <v>0</v>
      </c>
      <c r="L124" s="162">
        <v>0</v>
      </c>
      <c r="M124" s="162">
        <v>0</v>
      </c>
    </row>
    <row r="125" spans="1:13" x14ac:dyDescent="0.35">
      <c r="A125" s="160" t="s">
        <v>317</v>
      </c>
      <c r="B125" s="160"/>
      <c r="C125" s="160"/>
      <c r="D125" s="160"/>
      <c r="E125" s="162">
        <v>180</v>
      </c>
      <c r="F125" s="162">
        <v>0</v>
      </c>
      <c r="G125" s="162">
        <v>0</v>
      </c>
      <c r="H125" s="162">
        <v>161</v>
      </c>
      <c r="I125" s="162">
        <v>0</v>
      </c>
      <c r="J125" s="162">
        <v>0</v>
      </c>
      <c r="K125" s="162">
        <v>4680</v>
      </c>
      <c r="L125" s="162">
        <v>0</v>
      </c>
      <c r="M125" s="162">
        <v>2430</v>
      </c>
    </row>
    <row r="126" spans="1:13" x14ac:dyDescent="0.35">
      <c r="A126" s="160" t="s">
        <v>318</v>
      </c>
      <c r="B126" s="160"/>
      <c r="C126" s="160"/>
      <c r="D126" s="160"/>
      <c r="E126" s="162">
        <v>7202</v>
      </c>
      <c r="F126" s="162">
        <v>21477</v>
      </c>
      <c r="G126" s="162">
        <v>50775</v>
      </c>
      <c r="H126" s="162">
        <v>106933</v>
      </c>
      <c r="I126" s="162">
        <v>6042</v>
      </c>
      <c r="J126" s="162">
        <v>13075</v>
      </c>
      <c r="K126" s="162">
        <v>3591</v>
      </c>
      <c r="L126" s="162">
        <v>6573</v>
      </c>
      <c r="M126" s="162">
        <v>5961</v>
      </c>
    </row>
    <row r="127" spans="1:13" x14ac:dyDescent="0.35">
      <c r="A127" s="160" t="s">
        <v>319</v>
      </c>
      <c r="B127" s="160"/>
      <c r="C127" s="160"/>
      <c r="D127" s="160"/>
      <c r="E127" s="162">
        <v>7202</v>
      </c>
      <c r="F127" s="162">
        <v>21477</v>
      </c>
      <c r="G127" s="162">
        <v>50775</v>
      </c>
      <c r="H127" s="162">
        <v>106933</v>
      </c>
      <c r="I127" s="162">
        <v>6042</v>
      </c>
      <c r="J127" s="162">
        <v>13075</v>
      </c>
      <c r="K127" s="162">
        <v>3591</v>
      </c>
      <c r="L127" s="162">
        <v>6573</v>
      </c>
      <c r="M127" s="162">
        <v>5961</v>
      </c>
    </row>
    <row r="128" spans="1:13" x14ac:dyDescent="0.35">
      <c r="A128" s="160" t="s">
        <v>320</v>
      </c>
      <c r="B128" s="160"/>
      <c r="C128" s="160"/>
      <c r="D128" s="160"/>
      <c r="E128" s="162">
        <v>0</v>
      </c>
      <c r="F128" s="162">
        <v>0</v>
      </c>
      <c r="G128" s="162">
        <v>0</v>
      </c>
      <c r="H128" s="162">
        <v>0</v>
      </c>
      <c r="I128" s="162">
        <v>0</v>
      </c>
      <c r="J128" s="162">
        <v>0</v>
      </c>
      <c r="K128" s="162">
        <v>0</v>
      </c>
      <c r="L128" s="162">
        <v>0</v>
      </c>
      <c r="M128" s="162">
        <v>0</v>
      </c>
    </row>
    <row r="129" spans="1:13" x14ac:dyDescent="0.35">
      <c r="A129" s="160" t="s">
        <v>321</v>
      </c>
      <c r="B129" s="160"/>
      <c r="C129" s="160"/>
      <c r="D129" s="160"/>
      <c r="E129" s="162">
        <v>0</v>
      </c>
      <c r="F129" s="162">
        <v>0</v>
      </c>
      <c r="G129" s="162">
        <v>0</v>
      </c>
      <c r="H129" s="162">
        <v>0</v>
      </c>
      <c r="I129" s="162">
        <v>0</v>
      </c>
      <c r="J129" s="162">
        <v>0</v>
      </c>
      <c r="K129" s="162">
        <v>0</v>
      </c>
      <c r="L129" s="162">
        <v>0</v>
      </c>
      <c r="M129" s="162">
        <v>0</v>
      </c>
    </row>
    <row r="130" spans="1:13" x14ac:dyDescent="0.35">
      <c r="A130" s="160" t="s">
        <v>322</v>
      </c>
      <c r="B130" s="160"/>
      <c r="C130" s="160"/>
      <c r="D130" s="160"/>
      <c r="E130" s="162">
        <v>0</v>
      </c>
      <c r="F130" s="162">
        <v>0</v>
      </c>
      <c r="G130" s="162">
        <v>0</v>
      </c>
      <c r="H130" s="162">
        <v>0</v>
      </c>
      <c r="I130" s="162">
        <v>0</v>
      </c>
      <c r="J130" s="162">
        <v>0</v>
      </c>
      <c r="K130" s="162">
        <v>0</v>
      </c>
      <c r="L130" s="162">
        <v>0</v>
      </c>
      <c r="M130" s="162">
        <v>0</v>
      </c>
    </row>
    <row r="131" spans="1:13" x14ac:dyDescent="0.35">
      <c r="A131" s="160" t="s">
        <v>323</v>
      </c>
      <c r="B131" s="160"/>
      <c r="C131" s="160"/>
      <c r="D131" s="160"/>
      <c r="E131" s="162">
        <v>0</v>
      </c>
      <c r="F131" s="162">
        <v>0</v>
      </c>
      <c r="G131" s="162">
        <v>0</v>
      </c>
      <c r="H131" s="162">
        <v>0</v>
      </c>
      <c r="I131" s="162">
        <v>0</v>
      </c>
      <c r="J131" s="162">
        <v>0</v>
      </c>
      <c r="K131" s="162">
        <v>0</v>
      </c>
      <c r="L131" s="162">
        <v>0</v>
      </c>
      <c r="M131" s="162">
        <v>0</v>
      </c>
    </row>
    <row r="132" spans="1:13" x14ac:dyDescent="0.35">
      <c r="A132" s="160" t="s">
        <v>324</v>
      </c>
      <c r="B132" s="160"/>
      <c r="C132" s="160"/>
      <c r="D132" s="160"/>
      <c r="E132" s="162">
        <v>0</v>
      </c>
      <c r="F132" s="162">
        <v>0</v>
      </c>
      <c r="G132" s="162">
        <v>0</v>
      </c>
      <c r="H132" s="162">
        <v>0</v>
      </c>
      <c r="I132" s="162">
        <v>0</v>
      </c>
      <c r="J132" s="162">
        <v>0</v>
      </c>
      <c r="K132" s="162">
        <v>0</v>
      </c>
      <c r="L132" s="162">
        <v>0</v>
      </c>
      <c r="M132" s="162">
        <v>0</v>
      </c>
    </row>
    <row r="133" spans="1:13" x14ac:dyDescent="0.35">
      <c r="A133" s="160" t="s">
        <v>325</v>
      </c>
      <c r="B133" s="160"/>
      <c r="C133" s="160"/>
      <c r="D133" s="160"/>
      <c r="E133" s="162">
        <v>0</v>
      </c>
      <c r="F133" s="162">
        <v>0</v>
      </c>
      <c r="G133" s="162">
        <v>0</v>
      </c>
      <c r="H133" s="162">
        <v>0</v>
      </c>
      <c r="I133" s="162">
        <v>0</v>
      </c>
      <c r="J133" s="162">
        <v>0</v>
      </c>
      <c r="K133" s="162">
        <v>0</v>
      </c>
      <c r="L133" s="162">
        <v>0</v>
      </c>
      <c r="M133" s="162">
        <v>0</v>
      </c>
    </row>
    <row r="134" spans="1:13" x14ac:dyDescent="0.35">
      <c r="A134" s="160" t="s">
        <v>326</v>
      </c>
      <c r="B134" s="160"/>
      <c r="C134" s="160"/>
      <c r="D134" s="160"/>
      <c r="E134" s="162">
        <v>0</v>
      </c>
      <c r="F134" s="162">
        <v>0</v>
      </c>
      <c r="G134" s="162">
        <v>0</v>
      </c>
      <c r="H134" s="162">
        <v>0</v>
      </c>
      <c r="I134" s="162">
        <v>0</v>
      </c>
      <c r="J134" s="162">
        <v>0</v>
      </c>
      <c r="K134" s="162">
        <v>0</v>
      </c>
      <c r="L134" s="162">
        <v>0</v>
      </c>
      <c r="M134" s="162">
        <v>0</v>
      </c>
    </row>
    <row r="135" spans="1:13" x14ac:dyDescent="0.35">
      <c r="A135" s="160" t="s">
        <v>327</v>
      </c>
      <c r="B135" s="160"/>
      <c r="C135" s="160"/>
      <c r="D135" s="160"/>
      <c r="E135" s="162">
        <v>0</v>
      </c>
      <c r="F135" s="162">
        <v>0</v>
      </c>
      <c r="G135" s="162">
        <v>0</v>
      </c>
      <c r="H135" s="162">
        <v>0</v>
      </c>
      <c r="I135" s="162">
        <v>0</v>
      </c>
      <c r="J135" s="162">
        <v>0</v>
      </c>
      <c r="K135" s="162">
        <v>0</v>
      </c>
      <c r="L135" s="162">
        <v>0</v>
      </c>
      <c r="M135" s="162">
        <v>0</v>
      </c>
    </row>
    <row r="136" spans="1:13" x14ac:dyDescent="0.35">
      <c r="A136" s="160" t="s">
        <v>328</v>
      </c>
      <c r="B136" s="160"/>
      <c r="C136" s="160"/>
      <c r="D136" s="160"/>
      <c r="E136" s="162">
        <v>0</v>
      </c>
      <c r="F136" s="162">
        <v>0</v>
      </c>
      <c r="G136" s="162">
        <v>0</v>
      </c>
      <c r="H136" s="162">
        <v>0</v>
      </c>
      <c r="I136" s="162">
        <v>0</v>
      </c>
      <c r="J136" s="162">
        <v>0</v>
      </c>
      <c r="K136" s="162">
        <v>0</v>
      </c>
      <c r="L136" s="162">
        <v>0</v>
      </c>
      <c r="M136" s="162">
        <v>0</v>
      </c>
    </row>
    <row r="137" spans="1:13" x14ac:dyDescent="0.35">
      <c r="A137" s="160" t="s">
        <v>329</v>
      </c>
      <c r="B137" s="160"/>
      <c r="C137" s="160"/>
      <c r="D137" s="160"/>
      <c r="E137" s="162">
        <v>180</v>
      </c>
      <c r="F137" s="162">
        <v>0</v>
      </c>
      <c r="G137" s="162">
        <v>0</v>
      </c>
      <c r="H137" s="162">
        <v>161</v>
      </c>
      <c r="I137" s="162">
        <v>0</v>
      </c>
      <c r="J137" s="162">
        <v>0</v>
      </c>
      <c r="K137" s="162">
        <v>4680</v>
      </c>
      <c r="L137" s="162">
        <v>0</v>
      </c>
      <c r="M137" s="162">
        <v>2430</v>
      </c>
    </row>
    <row r="138" spans="1:13" x14ac:dyDescent="0.35">
      <c r="A138" s="160" t="s">
        <v>330</v>
      </c>
      <c r="B138" s="160"/>
      <c r="C138" s="160"/>
      <c r="D138" s="160"/>
      <c r="E138" s="162">
        <v>7202</v>
      </c>
      <c r="F138" s="162">
        <v>32331</v>
      </c>
      <c r="G138" s="162">
        <v>52620</v>
      </c>
      <c r="H138" s="162">
        <v>109228</v>
      </c>
      <c r="I138" s="162">
        <v>6042</v>
      </c>
      <c r="J138" s="162">
        <v>13075</v>
      </c>
      <c r="K138" s="162">
        <v>4491</v>
      </c>
      <c r="L138" s="162">
        <v>6573</v>
      </c>
      <c r="M138" s="162">
        <v>5961</v>
      </c>
    </row>
    <row r="139" spans="1:13" x14ac:dyDescent="0.35">
      <c r="A139" s="160" t="s">
        <v>331</v>
      </c>
      <c r="B139" s="160"/>
      <c r="C139" s="160"/>
      <c r="D139" s="160"/>
      <c r="E139" s="162">
        <v>7202</v>
      </c>
      <c r="F139" s="162">
        <v>32331</v>
      </c>
      <c r="G139" s="162">
        <v>52620</v>
      </c>
      <c r="H139" s="162">
        <v>109228</v>
      </c>
      <c r="I139" s="162">
        <v>6042</v>
      </c>
      <c r="J139" s="162">
        <v>13075</v>
      </c>
      <c r="K139" s="162">
        <v>4491</v>
      </c>
      <c r="L139" s="162">
        <v>6573</v>
      </c>
      <c r="M139" s="162">
        <v>5961</v>
      </c>
    </row>
    <row r="140" spans="1:13" x14ac:dyDescent="0.35">
      <c r="A140" s="160" t="s">
        <v>332</v>
      </c>
      <c r="B140" s="160"/>
      <c r="C140" s="160"/>
      <c r="D140" s="160"/>
      <c r="E140" s="162">
        <v>0</v>
      </c>
      <c r="F140" s="162">
        <v>0</v>
      </c>
      <c r="G140" s="162">
        <v>0</v>
      </c>
      <c r="H140" s="162">
        <v>0</v>
      </c>
      <c r="I140" s="162">
        <v>0</v>
      </c>
      <c r="J140" s="162">
        <v>0</v>
      </c>
      <c r="K140" s="162">
        <v>0</v>
      </c>
      <c r="L140" s="162">
        <v>0</v>
      </c>
      <c r="M140" s="162">
        <v>0</v>
      </c>
    </row>
    <row r="141" spans="1:13" x14ac:dyDescent="0.35">
      <c r="A141" s="160" t="s">
        <v>333</v>
      </c>
      <c r="B141" s="160"/>
      <c r="C141" s="160"/>
      <c r="D141" s="160"/>
      <c r="E141" s="162">
        <v>0</v>
      </c>
      <c r="F141" s="162">
        <v>0</v>
      </c>
      <c r="G141" s="162">
        <v>0</v>
      </c>
      <c r="H141" s="162">
        <v>0</v>
      </c>
      <c r="I141" s="162">
        <v>0</v>
      </c>
      <c r="J141" s="162">
        <v>0</v>
      </c>
      <c r="K141" s="162">
        <v>0</v>
      </c>
      <c r="L141" s="162">
        <v>0</v>
      </c>
      <c r="M141" s="162">
        <v>0</v>
      </c>
    </row>
    <row r="142" spans="1:13" x14ac:dyDescent="0.35">
      <c r="A142" s="160" t="s">
        <v>334</v>
      </c>
      <c r="B142" s="160"/>
      <c r="C142" s="160"/>
      <c r="D142" s="160"/>
      <c r="E142" s="162">
        <v>0</v>
      </c>
      <c r="F142" s="162">
        <v>0</v>
      </c>
      <c r="G142" s="162">
        <v>0</v>
      </c>
      <c r="H142" s="162">
        <v>0</v>
      </c>
      <c r="I142" s="162">
        <v>0</v>
      </c>
      <c r="J142" s="162">
        <v>0</v>
      </c>
      <c r="K142" s="162">
        <v>0</v>
      </c>
      <c r="L142" s="162">
        <v>0</v>
      </c>
      <c r="M142" s="162">
        <v>0</v>
      </c>
    </row>
    <row r="143" spans="1:13" x14ac:dyDescent="0.35">
      <c r="A143" s="160" t="s">
        <v>335</v>
      </c>
      <c r="B143" s="160"/>
      <c r="C143" s="160"/>
      <c r="D143" s="160"/>
      <c r="E143" s="162">
        <v>0</v>
      </c>
      <c r="F143" s="162">
        <v>0</v>
      </c>
      <c r="G143" s="162">
        <v>0</v>
      </c>
      <c r="H143" s="162">
        <v>0</v>
      </c>
      <c r="I143" s="162">
        <v>0</v>
      </c>
      <c r="J143" s="162">
        <v>0</v>
      </c>
      <c r="K143" s="162">
        <v>0</v>
      </c>
      <c r="L143" s="162">
        <v>0</v>
      </c>
      <c r="M143" s="162">
        <v>0</v>
      </c>
    </row>
    <row r="144" spans="1:13" x14ac:dyDescent="0.35">
      <c r="A144" s="160" t="s">
        <v>336</v>
      </c>
      <c r="B144" s="160"/>
      <c r="C144" s="160"/>
      <c r="D144" s="160"/>
      <c r="E144" s="162">
        <v>0</v>
      </c>
      <c r="F144" s="162">
        <v>0</v>
      </c>
      <c r="G144" s="162">
        <v>0</v>
      </c>
      <c r="H144" s="162">
        <v>0</v>
      </c>
      <c r="I144" s="162">
        <v>0</v>
      </c>
      <c r="J144" s="162">
        <v>0</v>
      </c>
      <c r="K144" s="162">
        <v>0</v>
      </c>
      <c r="L144" s="162">
        <v>0</v>
      </c>
      <c r="M144" s="162">
        <v>0</v>
      </c>
    </row>
    <row r="145" spans="1:13" x14ac:dyDescent="0.35">
      <c r="A145" s="160" t="s">
        <v>337</v>
      </c>
      <c r="B145" s="160"/>
      <c r="C145" s="160"/>
      <c r="D145" s="160"/>
      <c r="E145" s="162">
        <v>0</v>
      </c>
      <c r="F145" s="162">
        <v>0</v>
      </c>
      <c r="G145" s="162">
        <v>0</v>
      </c>
      <c r="H145" s="162">
        <v>0</v>
      </c>
      <c r="I145" s="162">
        <v>0</v>
      </c>
      <c r="J145" s="162">
        <v>0</v>
      </c>
      <c r="K145" s="162">
        <v>0</v>
      </c>
      <c r="L145" s="162">
        <v>0</v>
      </c>
      <c r="M145" s="162">
        <v>0</v>
      </c>
    </row>
    <row r="146" spans="1:13" x14ac:dyDescent="0.35">
      <c r="A146" s="160" t="s">
        <v>338</v>
      </c>
      <c r="B146" s="160"/>
      <c r="C146" s="160"/>
      <c r="D146" s="160"/>
      <c r="E146" s="162">
        <v>0</v>
      </c>
      <c r="F146" s="162">
        <v>0</v>
      </c>
      <c r="G146" s="162">
        <v>0</v>
      </c>
      <c r="H146" s="162">
        <v>0</v>
      </c>
      <c r="I146" s="162">
        <v>0</v>
      </c>
      <c r="J146" s="162">
        <v>0</v>
      </c>
      <c r="K146" s="162">
        <v>0</v>
      </c>
      <c r="L146" s="162">
        <v>0</v>
      </c>
      <c r="M146" s="162">
        <v>0</v>
      </c>
    </row>
    <row r="147" spans="1:13" x14ac:dyDescent="0.35">
      <c r="A147" s="160" t="s">
        <v>339</v>
      </c>
      <c r="B147" s="160"/>
      <c r="C147" s="160"/>
      <c r="D147" s="160"/>
      <c r="E147" s="162">
        <v>0</v>
      </c>
      <c r="F147" s="162">
        <v>0</v>
      </c>
      <c r="G147" s="162">
        <v>0</v>
      </c>
      <c r="H147" s="162">
        <v>0</v>
      </c>
      <c r="I147" s="162">
        <v>0</v>
      </c>
      <c r="J147" s="162">
        <v>0</v>
      </c>
      <c r="K147" s="162">
        <v>0</v>
      </c>
      <c r="L147" s="162">
        <v>0</v>
      </c>
      <c r="M147" s="162">
        <v>0</v>
      </c>
    </row>
    <row r="148" spans="1:13" x14ac:dyDescent="0.35">
      <c r="A148" s="160" t="s">
        <v>340</v>
      </c>
      <c r="B148" s="160"/>
      <c r="C148" s="160"/>
      <c r="D148" s="160"/>
      <c r="E148" s="162">
        <v>0</v>
      </c>
      <c r="F148" s="162">
        <v>0</v>
      </c>
      <c r="G148" s="162">
        <v>0</v>
      </c>
      <c r="H148" s="162">
        <v>0</v>
      </c>
      <c r="I148" s="162">
        <v>0</v>
      </c>
      <c r="J148" s="162">
        <v>0</v>
      </c>
      <c r="K148" s="162">
        <v>0</v>
      </c>
      <c r="L148" s="162">
        <v>0</v>
      </c>
      <c r="M148" s="162">
        <v>0</v>
      </c>
    </row>
    <row r="149" spans="1:13" x14ac:dyDescent="0.35">
      <c r="A149" s="160" t="s">
        <v>341</v>
      </c>
      <c r="B149" s="160"/>
      <c r="C149" s="160"/>
      <c r="D149" s="160"/>
      <c r="E149" s="160"/>
      <c r="F149" s="160"/>
      <c r="G149" s="160"/>
      <c r="H149" s="162">
        <v>0</v>
      </c>
      <c r="I149" s="160"/>
      <c r="J149" s="160"/>
      <c r="K149" s="160"/>
      <c r="L149" s="160"/>
      <c r="M149" s="160"/>
    </row>
    <row r="150" spans="1:13" x14ac:dyDescent="0.35">
      <c r="A150" s="160" t="s">
        <v>342</v>
      </c>
      <c r="B150" s="160"/>
      <c r="C150" s="160"/>
      <c r="D150" s="160"/>
      <c r="E150" s="160"/>
      <c r="F150" s="160"/>
      <c r="G150" s="160"/>
      <c r="H150" s="162">
        <v>0</v>
      </c>
      <c r="I150" s="160"/>
      <c r="J150" s="160"/>
      <c r="K150" s="160"/>
      <c r="L150" s="160"/>
      <c r="M150" s="160"/>
    </row>
    <row r="151" spans="1:13" x14ac:dyDescent="0.35">
      <c r="A151" s="160" t="s">
        <v>343</v>
      </c>
      <c r="B151" s="160"/>
      <c r="C151" s="160"/>
      <c r="D151" s="160"/>
      <c r="E151" s="160"/>
      <c r="F151" s="160"/>
      <c r="G151" s="160"/>
      <c r="H151" s="162">
        <v>9981</v>
      </c>
      <c r="I151" s="160"/>
      <c r="J151" s="160"/>
      <c r="K151" s="160"/>
      <c r="L151" s="160"/>
      <c r="M151" s="160"/>
    </row>
    <row r="152" spans="1:13" x14ac:dyDescent="0.35">
      <c r="A152" s="160" t="s">
        <v>344</v>
      </c>
      <c r="B152" s="160"/>
      <c r="C152" s="160"/>
      <c r="D152" s="160"/>
      <c r="E152" s="160"/>
      <c r="F152" s="160"/>
      <c r="G152" s="160"/>
      <c r="H152" s="162">
        <v>0</v>
      </c>
      <c r="I152" s="160"/>
      <c r="J152" s="160"/>
      <c r="K152" s="160"/>
      <c r="L152" s="160"/>
      <c r="M152" s="160"/>
    </row>
    <row r="153" spans="1:13" x14ac:dyDescent="0.35">
      <c r="A153" s="160" t="s">
        <v>345</v>
      </c>
      <c r="B153" s="160"/>
      <c r="C153" s="160"/>
      <c r="D153" s="160"/>
      <c r="E153" s="162">
        <v>0</v>
      </c>
      <c r="F153" s="162">
        <v>0</v>
      </c>
      <c r="G153" s="162">
        <v>0</v>
      </c>
      <c r="H153" s="162">
        <v>0</v>
      </c>
      <c r="I153" s="162">
        <v>0</v>
      </c>
      <c r="J153" s="162">
        <v>0</v>
      </c>
      <c r="K153" s="162">
        <v>0</v>
      </c>
      <c r="L153" s="162">
        <v>0</v>
      </c>
      <c r="M153" s="162">
        <v>0</v>
      </c>
    </row>
    <row r="154" spans="1:13" x14ac:dyDescent="0.35">
      <c r="A154" s="160" t="s">
        <v>346</v>
      </c>
      <c r="B154" s="160"/>
      <c r="C154" s="160"/>
      <c r="D154" s="160"/>
      <c r="E154" s="162">
        <v>0</v>
      </c>
      <c r="F154" s="162">
        <v>0</v>
      </c>
      <c r="G154" s="162">
        <v>0</v>
      </c>
      <c r="H154" s="162">
        <v>0</v>
      </c>
      <c r="I154" s="162">
        <v>0</v>
      </c>
      <c r="J154" s="162">
        <v>0</v>
      </c>
      <c r="K154" s="162">
        <v>0</v>
      </c>
      <c r="L154" s="162">
        <v>0</v>
      </c>
      <c r="M154" s="162">
        <v>0</v>
      </c>
    </row>
    <row r="155" spans="1:13" x14ac:dyDescent="0.35">
      <c r="A155" s="160" t="s">
        <v>347</v>
      </c>
      <c r="B155" s="160"/>
      <c r="C155" s="160"/>
      <c r="D155" s="160"/>
      <c r="E155" s="162">
        <v>0</v>
      </c>
      <c r="F155" s="162">
        <v>0</v>
      </c>
      <c r="G155" s="162">
        <v>0</v>
      </c>
      <c r="H155" s="162">
        <v>0</v>
      </c>
      <c r="I155" s="162">
        <v>0</v>
      </c>
      <c r="J155" s="162">
        <v>0</v>
      </c>
      <c r="K155" s="162">
        <v>0</v>
      </c>
      <c r="L155" s="162">
        <v>0</v>
      </c>
      <c r="M155" s="162">
        <v>0</v>
      </c>
    </row>
    <row r="156" spans="1:13" x14ac:dyDescent="0.35">
      <c r="A156" s="160" t="s">
        <v>348</v>
      </c>
      <c r="B156" s="160"/>
      <c r="C156" s="160"/>
      <c r="D156" s="160"/>
      <c r="E156" s="162">
        <v>0</v>
      </c>
      <c r="F156" s="162">
        <v>0</v>
      </c>
      <c r="G156" s="162">
        <v>0</v>
      </c>
      <c r="H156" s="162">
        <v>0</v>
      </c>
      <c r="I156" s="162">
        <v>0</v>
      </c>
      <c r="J156" s="162">
        <v>0</v>
      </c>
      <c r="K156" s="162">
        <v>0</v>
      </c>
      <c r="L156" s="162">
        <v>0</v>
      </c>
      <c r="M156" s="162">
        <v>0</v>
      </c>
    </row>
    <row r="157" spans="1:13" x14ac:dyDescent="0.35">
      <c r="A157" s="160" t="s">
        <v>349</v>
      </c>
      <c r="B157" s="160"/>
      <c r="C157" s="160"/>
      <c r="D157" s="160"/>
      <c r="E157" s="162">
        <v>0</v>
      </c>
      <c r="F157" s="162">
        <v>0</v>
      </c>
      <c r="G157" s="162">
        <v>0</v>
      </c>
      <c r="H157" s="162">
        <v>0</v>
      </c>
      <c r="I157" s="162">
        <v>0</v>
      </c>
      <c r="J157" s="162">
        <v>0</v>
      </c>
      <c r="K157" s="162">
        <v>0</v>
      </c>
      <c r="L157" s="162">
        <v>0</v>
      </c>
      <c r="M157" s="162">
        <v>0</v>
      </c>
    </row>
    <row r="158" spans="1:13" x14ac:dyDescent="0.35">
      <c r="A158" s="160" t="s">
        <v>350</v>
      </c>
      <c r="B158" s="160"/>
      <c r="C158" s="160"/>
      <c r="D158" s="160"/>
      <c r="E158" s="162">
        <v>0</v>
      </c>
      <c r="F158" s="162">
        <v>0</v>
      </c>
      <c r="G158" s="162">
        <v>0</v>
      </c>
      <c r="H158" s="162">
        <v>0</v>
      </c>
      <c r="I158" s="162">
        <v>0</v>
      </c>
      <c r="J158" s="162">
        <v>0</v>
      </c>
      <c r="K158" s="162">
        <v>0</v>
      </c>
      <c r="L158" s="162">
        <v>0</v>
      </c>
      <c r="M158" s="162">
        <v>0</v>
      </c>
    </row>
    <row r="159" spans="1:13" x14ac:dyDescent="0.35">
      <c r="A159" s="160" t="s">
        <v>351</v>
      </c>
      <c r="B159" s="160"/>
      <c r="C159" s="160"/>
      <c r="D159" s="160"/>
      <c r="E159" s="162">
        <v>0</v>
      </c>
      <c r="F159" s="162">
        <v>0</v>
      </c>
      <c r="G159" s="162">
        <v>0</v>
      </c>
      <c r="H159" s="162">
        <v>0</v>
      </c>
      <c r="I159" s="162">
        <v>0</v>
      </c>
      <c r="J159" s="162">
        <v>0</v>
      </c>
      <c r="K159" s="162">
        <v>0</v>
      </c>
      <c r="L159" s="162">
        <v>0</v>
      </c>
      <c r="M159" s="162">
        <v>0</v>
      </c>
    </row>
    <row r="160" spans="1:13" x14ac:dyDescent="0.35">
      <c r="A160" s="160" t="s">
        <v>352</v>
      </c>
      <c r="B160" s="160"/>
      <c r="C160" s="160"/>
      <c r="D160" s="160"/>
      <c r="E160" s="162">
        <v>0</v>
      </c>
      <c r="F160" s="162">
        <v>0</v>
      </c>
      <c r="G160" s="162">
        <v>0</v>
      </c>
      <c r="H160" s="162">
        <v>0</v>
      </c>
      <c r="I160" s="162">
        <v>0</v>
      </c>
      <c r="J160" s="162">
        <v>0</v>
      </c>
      <c r="K160" s="162">
        <v>0</v>
      </c>
      <c r="L160" s="162">
        <v>0</v>
      </c>
      <c r="M160" s="162">
        <v>0</v>
      </c>
    </row>
    <row r="161" spans="1:13" x14ac:dyDescent="0.35">
      <c r="A161" s="160" t="s">
        <v>353</v>
      </c>
      <c r="B161" s="160"/>
      <c r="C161" s="160"/>
      <c r="D161" s="160"/>
      <c r="E161" s="162">
        <v>0</v>
      </c>
      <c r="F161" s="162">
        <v>0</v>
      </c>
      <c r="G161" s="162">
        <v>0</v>
      </c>
      <c r="H161" s="162">
        <v>0</v>
      </c>
      <c r="I161" s="162">
        <v>0</v>
      </c>
      <c r="J161" s="162">
        <v>0</v>
      </c>
      <c r="K161" s="162">
        <v>0</v>
      </c>
      <c r="L161" s="162">
        <v>0</v>
      </c>
      <c r="M161" s="162">
        <v>0</v>
      </c>
    </row>
    <row r="162" spans="1:13" x14ac:dyDescent="0.35">
      <c r="A162" s="160" t="s">
        <v>354</v>
      </c>
      <c r="B162" s="160"/>
      <c r="C162" s="160"/>
      <c r="D162" s="160"/>
      <c r="E162" s="162">
        <v>0</v>
      </c>
      <c r="F162" s="162">
        <v>0</v>
      </c>
      <c r="G162" s="162">
        <v>0</v>
      </c>
      <c r="H162" s="162">
        <v>0</v>
      </c>
      <c r="I162" s="162">
        <v>0</v>
      </c>
      <c r="J162" s="162">
        <v>0</v>
      </c>
      <c r="K162" s="162">
        <v>0</v>
      </c>
      <c r="L162" s="162">
        <v>0</v>
      </c>
      <c r="M162" s="162">
        <v>0</v>
      </c>
    </row>
    <row r="163" spans="1:13" x14ac:dyDescent="0.35">
      <c r="A163" s="160" t="s">
        <v>355</v>
      </c>
      <c r="B163" s="160"/>
      <c r="C163" s="160"/>
      <c r="D163" s="160"/>
      <c r="E163" s="162">
        <v>9000</v>
      </c>
      <c r="F163" s="162">
        <v>1800</v>
      </c>
      <c r="G163" s="162">
        <v>32400</v>
      </c>
      <c r="H163" s="162">
        <v>0</v>
      </c>
      <c r="I163" s="162">
        <v>23400</v>
      </c>
      <c r="J163" s="162">
        <v>5850</v>
      </c>
      <c r="K163" s="162">
        <v>720</v>
      </c>
      <c r="L163" s="162">
        <v>76454</v>
      </c>
      <c r="M163" s="162">
        <v>8370</v>
      </c>
    </row>
    <row r="164" spans="1:13" x14ac:dyDescent="0.35">
      <c r="A164" s="160" t="s">
        <v>356</v>
      </c>
      <c r="B164" s="160"/>
      <c r="C164" s="160"/>
      <c r="D164" s="160"/>
      <c r="E164" s="162">
        <v>103030</v>
      </c>
      <c r="F164" s="162">
        <v>92697</v>
      </c>
      <c r="G164" s="162">
        <v>18375</v>
      </c>
      <c r="H164" s="162">
        <v>2295</v>
      </c>
      <c r="I164" s="162">
        <v>239144</v>
      </c>
      <c r="J164" s="162">
        <v>115807</v>
      </c>
      <c r="K164" s="162">
        <v>144479</v>
      </c>
      <c r="L164" s="162">
        <v>107403</v>
      </c>
      <c r="M164" s="162">
        <v>108854</v>
      </c>
    </row>
    <row r="165" spans="1:13" x14ac:dyDescent="0.35">
      <c r="A165" s="160" t="s">
        <v>357</v>
      </c>
      <c r="B165" s="160"/>
      <c r="C165" s="160"/>
      <c r="D165" s="160"/>
      <c r="E165" s="162">
        <v>103030</v>
      </c>
      <c r="F165" s="162">
        <v>92697</v>
      </c>
      <c r="G165" s="162">
        <v>18375</v>
      </c>
      <c r="H165" s="162">
        <v>2295</v>
      </c>
      <c r="I165" s="162">
        <v>237505</v>
      </c>
      <c r="J165" s="162">
        <v>152329</v>
      </c>
      <c r="K165" s="162">
        <v>144479</v>
      </c>
      <c r="L165" s="162">
        <v>107403</v>
      </c>
      <c r="M165" s="162">
        <v>108854</v>
      </c>
    </row>
    <row r="166" spans="1:13" x14ac:dyDescent="0.35">
      <c r="A166" s="160" t="s">
        <v>358</v>
      </c>
      <c r="B166" s="160"/>
      <c r="C166" s="160"/>
      <c r="D166" s="160"/>
      <c r="E166" s="162">
        <v>0</v>
      </c>
      <c r="F166" s="162">
        <v>0</v>
      </c>
      <c r="G166" s="162">
        <v>0</v>
      </c>
      <c r="H166" s="162">
        <v>0</v>
      </c>
      <c r="I166" s="162">
        <v>0</v>
      </c>
      <c r="J166" s="162">
        <v>0</v>
      </c>
      <c r="K166" s="162">
        <v>0</v>
      </c>
      <c r="L166" s="162">
        <v>0</v>
      </c>
      <c r="M166" s="162">
        <v>0</v>
      </c>
    </row>
    <row r="167" spans="1:13" x14ac:dyDescent="0.35">
      <c r="A167" s="160" t="s">
        <v>359</v>
      </c>
      <c r="B167" s="160"/>
      <c r="C167" s="160"/>
      <c r="D167" s="160"/>
      <c r="E167" s="162">
        <v>0</v>
      </c>
      <c r="F167" s="162">
        <v>0</v>
      </c>
      <c r="G167" s="162">
        <v>0</v>
      </c>
      <c r="H167" s="162">
        <v>0</v>
      </c>
      <c r="I167" s="162">
        <v>0</v>
      </c>
      <c r="J167" s="162">
        <v>0</v>
      </c>
      <c r="K167" s="162">
        <v>0</v>
      </c>
      <c r="L167" s="162">
        <v>0</v>
      </c>
      <c r="M167" s="162">
        <v>0</v>
      </c>
    </row>
    <row r="168" spans="1:13" x14ac:dyDescent="0.35">
      <c r="A168" s="160" t="s">
        <v>360</v>
      </c>
      <c r="B168" s="160"/>
      <c r="C168" s="160"/>
      <c r="D168" s="160"/>
      <c r="E168" s="162">
        <v>0</v>
      </c>
      <c r="F168" s="162">
        <v>0</v>
      </c>
      <c r="G168" s="162">
        <v>0</v>
      </c>
      <c r="H168" s="162">
        <v>0</v>
      </c>
      <c r="I168" s="162">
        <v>0</v>
      </c>
      <c r="J168" s="162">
        <v>275</v>
      </c>
      <c r="K168" s="162">
        <v>0</v>
      </c>
      <c r="L168" s="162">
        <v>0</v>
      </c>
      <c r="M168" s="162">
        <v>0</v>
      </c>
    </row>
    <row r="169" spans="1:13" x14ac:dyDescent="0.35">
      <c r="A169" s="160" t="s">
        <v>361</v>
      </c>
      <c r="B169" s="160"/>
      <c r="C169" s="160"/>
      <c r="D169" s="160"/>
      <c r="E169" s="162">
        <v>0</v>
      </c>
      <c r="F169" s="162">
        <v>0</v>
      </c>
      <c r="G169" s="162">
        <v>0</v>
      </c>
      <c r="H169" s="162">
        <v>0</v>
      </c>
      <c r="I169" s="162">
        <v>0</v>
      </c>
      <c r="J169" s="162">
        <v>275</v>
      </c>
      <c r="K169" s="162">
        <v>0</v>
      </c>
      <c r="L169" s="162">
        <v>0</v>
      </c>
      <c r="M169" s="162">
        <v>0</v>
      </c>
    </row>
    <row r="170" spans="1:13" x14ac:dyDescent="0.35">
      <c r="A170" s="160" t="s">
        <v>362</v>
      </c>
      <c r="B170" s="160"/>
      <c r="C170" s="160"/>
      <c r="D170" s="160"/>
      <c r="E170" s="162">
        <v>0</v>
      </c>
      <c r="F170" s="162">
        <v>0</v>
      </c>
      <c r="G170" s="162">
        <v>0</v>
      </c>
      <c r="H170" s="162">
        <v>0</v>
      </c>
      <c r="I170" s="162">
        <v>0</v>
      </c>
      <c r="J170" s="162">
        <v>0</v>
      </c>
      <c r="K170" s="162">
        <v>0</v>
      </c>
      <c r="L170" s="162">
        <v>0</v>
      </c>
      <c r="M170" s="162">
        <v>0</v>
      </c>
    </row>
    <row r="171" spans="1:13" x14ac:dyDescent="0.35">
      <c r="A171" s="160" t="s">
        <v>363</v>
      </c>
      <c r="B171" s="160"/>
      <c r="C171" s="160"/>
      <c r="D171" s="160"/>
      <c r="E171" s="162">
        <v>0</v>
      </c>
      <c r="F171" s="162">
        <v>0</v>
      </c>
      <c r="G171" s="162">
        <v>0</v>
      </c>
      <c r="H171" s="162">
        <v>0</v>
      </c>
      <c r="I171" s="162">
        <v>0</v>
      </c>
      <c r="J171" s="162">
        <v>0</v>
      </c>
      <c r="K171" s="162">
        <v>0</v>
      </c>
      <c r="L171" s="162">
        <v>0</v>
      </c>
      <c r="M171" s="162">
        <v>0</v>
      </c>
    </row>
    <row r="172" spans="1:13" x14ac:dyDescent="0.35">
      <c r="A172" s="160" t="s">
        <v>364</v>
      </c>
      <c r="B172" s="160"/>
      <c r="C172" s="160"/>
      <c r="D172" s="160"/>
      <c r="E172" s="162">
        <v>0</v>
      </c>
      <c r="F172" s="162">
        <v>0</v>
      </c>
      <c r="G172" s="162">
        <v>0</v>
      </c>
      <c r="H172" s="162">
        <v>0</v>
      </c>
      <c r="I172" s="162">
        <v>0</v>
      </c>
      <c r="J172" s="162">
        <v>0</v>
      </c>
      <c r="K172" s="162">
        <v>0</v>
      </c>
      <c r="L172" s="162">
        <v>0</v>
      </c>
      <c r="M172" s="162">
        <v>0</v>
      </c>
    </row>
    <row r="173" spans="1:13" x14ac:dyDescent="0.35">
      <c r="A173" s="160" t="s">
        <v>365</v>
      </c>
      <c r="B173" s="160"/>
      <c r="C173" s="160"/>
      <c r="D173" s="160"/>
      <c r="E173" s="162">
        <v>0</v>
      </c>
      <c r="F173" s="162">
        <v>180</v>
      </c>
      <c r="G173" s="162">
        <v>0</v>
      </c>
      <c r="H173" s="162">
        <v>161</v>
      </c>
      <c r="I173" s="162">
        <v>0</v>
      </c>
      <c r="J173" s="162">
        <v>0</v>
      </c>
      <c r="K173" s="162">
        <v>4680</v>
      </c>
      <c r="L173" s="162">
        <v>0</v>
      </c>
      <c r="M173" s="162">
        <v>2430</v>
      </c>
    </row>
    <row r="174" spans="1:13" x14ac:dyDescent="0.35">
      <c r="A174" s="160" t="s">
        <v>366</v>
      </c>
      <c r="B174" s="160"/>
      <c r="C174" s="160"/>
      <c r="D174" s="160"/>
      <c r="E174" s="162">
        <v>0</v>
      </c>
      <c r="F174" s="162">
        <v>0</v>
      </c>
      <c r="G174" s="162">
        <v>0</v>
      </c>
      <c r="H174" s="162">
        <v>1639</v>
      </c>
      <c r="I174" s="162">
        <v>0</v>
      </c>
      <c r="J174" s="162">
        <v>0</v>
      </c>
      <c r="K174" s="162">
        <v>0</v>
      </c>
      <c r="L174" s="162">
        <v>0</v>
      </c>
      <c r="M174" s="162">
        <v>0</v>
      </c>
    </row>
    <row r="175" spans="1:13" x14ac:dyDescent="0.35">
      <c r="A175" s="160" t="s">
        <v>367</v>
      </c>
      <c r="B175" s="160"/>
      <c r="C175" s="160"/>
      <c r="D175" s="160"/>
      <c r="E175" s="162">
        <v>0</v>
      </c>
      <c r="F175" s="162">
        <v>0</v>
      </c>
      <c r="G175" s="162">
        <v>0</v>
      </c>
      <c r="H175" s="162">
        <v>0</v>
      </c>
      <c r="I175" s="162">
        <v>0</v>
      </c>
      <c r="J175" s="162">
        <v>0</v>
      </c>
      <c r="K175" s="162">
        <v>0</v>
      </c>
      <c r="L175" s="162">
        <v>0</v>
      </c>
      <c r="M175" s="162">
        <v>0</v>
      </c>
    </row>
    <row r="176" spans="1:13" x14ac:dyDescent="0.35">
      <c r="A176" s="160" t="s">
        <v>368</v>
      </c>
      <c r="B176" s="160"/>
      <c r="C176" s="160"/>
      <c r="D176" s="160"/>
      <c r="E176" s="162">
        <v>0</v>
      </c>
      <c r="F176" s="162">
        <v>0</v>
      </c>
      <c r="G176" s="162">
        <v>0</v>
      </c>
      <c r="H176" s="162">
        <v>0</v>
      </c>
      <c r="I176" s="162">
        <v>0</v>
      </c>
      <c r="J176" s="162">
        <v>0</v>
      </c>
      <c r="K176" s="162">
        <v>0</v>
      </c>
      <c r="L176" s="162">
        <v>0</v>
      </c>
      <c r="M176" s="162">
        <v>0</v>
      </c>
    </row>
    <row r="177" spans="1:13" x14ac:dyDescent="0.35">
      <c r="A177" s="160" t="s">
        <v>369</v>
      </c>
      <c r="B177" s="160"/>
      <c r="C177" s="160"/>
      <c r="D177" s="160"/>
      <c r="E177" s="162">
        <v>26</v>
      </c>
      <c r="F177" s="162">
        <v>39507</v>
      </c>
      <c r="G177" s="162">
        <v>52620</v>
      </c>
      <c r="H177" s="162">
        <v>93708</v>
      </c>
      <c r="I177" s="162">
        <v>19923</v>
      </c>
      <c r="J177" s="162">
        <v>49597</v>
      </c>
      <c r="K177" s="162">
        <v>4491</v>
      </c>
      <c r="L177" s="162">
        <v>6573</v>
      </c>
      <c r="M177" s="162">
        <v>5961</v>
      </c>
    </row>
    <row r="178" spans="1:13" x14ac:dyDescent="0.35">
      <c r="A178" s="160" t="s">
        <v>370</v>
      </c>
      <c r="B178" s="160"/>
      <c r="C178" s="160"/>
      <c r="D178" s="160"/>
      <c r="E178" s="162">
        <v>0</v>
      </c>
      <c r="F178" s="162">
        <v>0</v>
      </c>
      <c r="G178" s="162">
        <v>0</v>
      </c>
      <c r="H178" s="162">
        <v>0</v>
      </c>
      <c r="I178" s="162">
        <v>0</v>
      </c>
      <c r="J178" s="162">
        <v>0</v>
      </c>
      <c r="K178" s="162">
        <v>0</v>
      </c>
      <c r="L178" s="162">
        <v>0</v>
      </c>
      <c r="M178" s="162">
        <v>0</v>
      </c>
    </row>
    <row r="179" spans="1:13" x14ac:dyDescent="0.35">
      <c r="A179" s="160" t="s">
        <v>371</v>
      </c>
      <c r="B179" s="160"/>
      <c r="C179" s="160"/>
      <c r="D179" s="160"/>
      <c r="E179" s="162">
        <v>26</v>
      </c>
      <c r="F179" s="162">
        <v>39507</v>
      </c>
      <c r="G179" s="162">
        <v>52620</v>
      </c>
      <c r="H179" s="162">
        <v>93708</v>
      </c>
      <c r="I179" s="162">
        <v>21562</v>
      </c>
      <c r="J179" s="162">
        <v>13075</v>
      </c>
      <c r="K179" s="162">
        <v>4491</v>
      </c>
      <c r="L179" s="162">
        <v>6573</v>
      </c>
      <c r="M179" s="162">
        <v>5961</v>
      </c>
    </row>
    <row r="180" spans="1:13" x14ac:dyDescent="0.35">
      <c r="A180" s="160" t="s">
        <v>372</v>
      </c>
      <c r="B180" s="160"/>
      <c r="C180" s="160"/>
      <c r="D180" s="160"/>
      <c r="E180" s="162">
        <v>0</v>
      </c>
      <c r="F180" s="162">
        <v>0</v>
      </c>
      <c r="G180" s="162">
        <v>0</v>
      </c>
      <c r="H180" s="162">
        <v>0</v>
      </c>
      <c r="I180" s="162">
        <v>0</v>
      </c>
      <c r="J180" s="162">
        <v>0</v>
      </c>
      <c r="K180" s="162">
        <v>0</v>
      </c>
      <c r="L180" s="162">
        <v>0</v>
      </c>
      <c r="M180" s="162">
        <v>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176"/>
  <sheetViews>
    <sheetView tabSelected="1" workbookViewId="0">
      <selection activeCell="E2" sqref="E2:F176"/>
    </sheetView>
  </sheetViews>
  <sheetFormatPr defaultRowHeight="14.5" x14ac:dyDescent="0.35"/>
  <cols>
    <col min="1" max="3" width="8.7265625" style="1" customWidth="1"/>
    <col min="5" max="5" width="18.90625" style="1" bestFit="1" customWidth="1"/>
    <col min="6" max="6" width="60" style="1" bestFit="1" customWidth="1"/>
    <col min="7" max="7" width="9.26953125" style="1" bestFit="1" customWidth="1"/>
    <col min="8" max="10" width="8.7265625" style="1" customWidth="1"/>
    <col min="16" max="16" width="14.08984375" bestFit="1" customWidth="1"/>
    <col min="21" max="25" width="12.7265625" style="1" customWidth="1"/>
    <col min="27" max="27" width="9.7265625" style="1" customWidth="1"/>
  </cols>
  <sheetData>
    <row r="1" spans="1:27" ht="60" customHeight="1" x14ac:dyDescent="0.35">
      <c r="A1" s="163" t="s">
        <v>373</v>
      </c>
      <c r="B1" s="163" t="s">
        <v>374</v>
      </c>
      <c r="C1" s="163" t="s">
        <v>375</v>
      </c>
      <c r="D1" s="163" t="s">
        <v>376</v>
      </c>
      <c r="E1" s="163" t="s">
        <v>377</v>
      </c>
      <c r="F1" s="163" t="s">
        <v>378</v>
      </c>
      <c r="G1" s="163" t="s">
        <v>379</v>
      </c>
      <c r="H1" s="163" t="s">
        <v>380</v>
      </c>
      <c r="I1" s="163" t="s">
        <v>381</v>
      </c>
      <c r="J1" s="163" t="s">
        <v>382</v>
      </c>
      <c r="K1" s="163" t="s">
        <v>383</v>
      </c>
      <c r="L1" s="163" t="s">
        <v>384</v>
      </c>
      <c r="M1" s="163" t="s">
        <v>385</v>
      </c>
      <c r="N1" s="163" t="s">
        <v>386</v>
      </c>
      <c r="O1" s="163" t="s">
        <v>387</v>
      </c>
      <c r="P1" s="163" t="s">
        <v>388</v>
      </c>
      <c r="Q1" s="163" t="s">
        <v>389</v>
      </c>
      <c r="R1" s="163" t="s">
        <v>390</v>
      </c>
      <c r="S1" s="163" t="s">
        <v>391</v>
      </c>
      <c r="T1" s="163" t="s">
        <v>392</v>
      </c>
      <c r="U1" s="163" t="s">
        <v>393</v>
      </c>
      <c r="V1" s="163" t="s">
        <v>394</v>
      </c>
      <c r="W1" s="163" t="s">
        <v>395</v>
      </c>
      <c r="X1" s="163" t="s">
        <v>396</v>
      </c>
      <c r="Y1" s="163" t="s">
        <v>397</v>
      </c>
      <c r="Z1" s="163" t="s">
        <v>398</v>
      </c>
      <c r="AA1" s="163" t="s">
        <v>399</v>
      </c>
    </row>
    <row r="2" spans="1:27" x14ac:dyDescent="0.35">
      <c r="A2" s="159" t="s">
        <v>94</v>
      </c>
      <c r="B2" s="161">
        <v>42917</v>
      </c>
      <c r="C2" s="161">
        <v>42917</v>
      </c>
      <c r="D2" s="159" t="s">
        <v>400</v>
      </c>
      <c r="E2" s="160"/>
      <c r="F2" s="160"/>
      <c r="G2" s="159" t="s">
        <v>401</v>
      </c>
      <c r="H2" s="159" t="s">
        <v>104</v>
      </c>
      <c r="I2" s="162">
        <v>18</v>
      </c>
      <c r="J2" s="159" t="s">
        <v>402</v>
      </c>
      <c r="K2" s="160"/>
      <c r="L2" s="160"/>
      <c r="M2" s="160"/>
      <c r="N2" s="160"/>
      <c r="O2" s="160"/>
      <c r="P2" s="162">
        <v>1000</v>
      </c>
      <c r="Q2" s="162">
        <v>180</v>
      </c>
      <c r="R2" s="162">
        <v>0</v>
      </c>
      <c r="S2" s="162">
        <v>0</v>
      </c>
      <c r="T2" s="162">
        <v>0</v>
      </c>
      <c r="U2" s="162">
        <f t="shared" ref="U2:U33" si="0">K2-P2</f>
        <v>-1000</v>
      </c>
      <c r="V2" s="162">
        <f t="shared" ref="V2:V33" si="1">L2-Q2</f>
        <v>-180</v>
      </c>
      <c r="W2" s="162">
        <f t="shared" ref="W2:W33" si="2">M2-R2</f>
        <v>0</v>
      </c>
      <c r="X2" s="162">
        <f t="shared" ref="X2:X33" si="3">N2-S2</f>
        <v>0</v>
      </c>
      <c r="Y2" s="162">
        <f t="shared" ref="Y2:Y33" si="4">O2-T2</f>
        <v>0</v>
      </c>
      <c r="Z2" s="159" t="s">
        <v>403</v>
      </c>
      <c r="AA2" s="159" t="s">
        <v>104</v>
      </c>
    </row>
    <row r="3" spans="1:27" x14ac:dyDescent="0.35">
      <c r="A3" s="159" t="s">
        <v>94</v>
      </c>
      <c r="B3" s="161">
        <v>42917</v>
      </c>
      <c r="C3" s="161">
        <v>42917</v>
      </c>
      <c r="D3" s="159" t="s">
        <v>400</v>
      </c>
      <c r="E3" s="160"/>
      <c r="F3" s="160"/>
      <c r="G3" s="159" t="s">
        <v>401</v>
      </c>
      <c r="H3" s="159" t="s">
        <v>104</v>
      </c>
      <c r="I3" s="162">
        <v>18</v>
      </c>
      <c r="J3" s="159" t="s">
        <v>402</v>
      </c>
      <c r="K3" s="160"/>
      <c r="L3" s="160"/>
      <c r="M3" s="160"/>
      <c r="N3" s="160"/>
      <c r="O3" s="160"/>
      <c r="P3" s="162">
        <v>13500</v>
      </c>
      <c r="Q3" s="162">
        <v>2430</v>
      </c>
      <c r="R3" s="162">
        <v>0</v>
      </c>
      <c r="S3" s="162">
        <v>0</v>
      </c>
      <c r="T3" s="162">
        <v>0</v>
      </c>
      <c r="U3" s="162">
        <f t="shared" si="0"/>
        <v>-13500</v>
      </c>
      <c r="V3" s="162">
        <f t="shared" si="1"/>
        <v>-2430</v>
      </c>
      <c r="W3" s="162">
        <f t="shared" si="2"/>
        <v>0</v>
      </c>
      <c r="X3" s="162">
        <f t="shared" si="3"/>
        <v>0</v>
      </c>
      <c r="Y3" s="162">
        <f t="shared" si="4"/>
        <v>0</v>
      </c>
      <c r="Z3" s="159" t="s">
        <v>403</v>
      </c>
      <c r="AA3" s="159" t="s">
        <v>104</v>
      </c>
    </row>
    <row r="4" spans="1:27" x14ac:dyDescent="0.35">
      <c r="A4" s="159" t="s">
        <v>94</v>
      </c>
      <c r="B4" s="161">
        <v>42917</v>
      </c>
      <c r="C4" s="161">
        <v>42917</v>
      </c>
      <c r="D4" s="159" t="s">
        <v>400</v>
      </c>
      <c r="E4" s="160"/>
      <c r="F4" s="160"/>
      <c r="G4" s="159" t="s">
        <v>401</v>
      </c>
      <c r="H4" s="159" t="s">
        <v>104</v>
      </c>
      <c r="I4" s="162">
        <v>18</v>
      </c>
      <c r="J4" s="159" t="s">
        <v>402</v>
      </c>
      <c r="K4" s="160"/>
      <c r="L4" s="160"/>
      <c r="M4" s="160"/>
      <c r="N4" s="160"/>
      <c r="O4" s="160"/>
      <c r="P4" s="162">
        <v>2662.66</v>
      </c>
      <c r="Q4" s="162">
        <v>0</v>
      </c>
      <c r="R4" s="162">
        <v>239.64</v>
      </c>
      <c r="S4" s="162">
        <v>239.64</v>
      </c>
      <c r="T4" s="162">
        <v>0</v>
      </c>
      <c r="U4" s="162">
        <f t="shared" si="0"/>
        <v>-2662.66</v>
      </c>
      <c r="V4" s="162">
        <f t="shared" si="1"/>
        <v>0</v>
      </c>
      <c r="W4" s="162">
        <f t="shared" si="2"/>
        <v>-239.64</v>
      </c>
      <c r="X4" s="162">
        <f t="shared" si="3"/>
        <v>-239.64</v>
      </c>
      <c r="Y4" s="162">
        <f t="shared" si="4"/>
        <v>0</v>
      </c>
      <c r="Z4" s="159" t="s">
        <v>403</v>
      </c>
      <c r="AA4" s="159" t="s">
        <v>104</v>
      </c>
    </row>
    <row r="5" spans="1:27" x14ac:dyDescent="0.35">
      <c r="A5" s="159" t="s">
        <v>94</v>
      </c>
      <c r="B5" s="161">
        <v>42917</v>
      </c>
      <c r="C5" s="161">
        <v>42917</v>
      </c>
      <c r="D5" s="159" t="s">
        <v>400</v>
      </c>
      <c r="E5" s="160"/>
      <c r="F5" s="160"/>
      <c r="G5" s="159" t="s">
        <v>401</v>
      </c>
      <c r="H5" s="159" t="s">
        <v>104</v>
      </c>
      <c r="I5" s="162">
        <v>18</v>
      </c>
      <c r="J5" s="159" t="s">
        <v>402</v>
      </c>
      <c r="K5" s="160"/>
      <c r="L5" s="160"/>
      <c r="M5" s="160"/>
      <c r="N5" s="160"/>
      <c r="O5" s="160"/>
      <c r="P5" s="162">
        <v>1470</v>
      </c>
      <c r="Q5" s="162">
        <v>0</v>
      </c>
      <c r="R5" s="162">
        <v>132.30000000000001</v>
      </c>
      <c r="S5" s="162">
        <v>132.30000000000001</v>
      </c>
      <c r="T5" s="162">
        <v>0</v>
      </c>
      <c r="U5" s="162">
        <f t="shared" si="0"/>
        <v>-1470</v>
      </c>
      <c r="V5" s="162">
        <f t="shared" si="1"/>
        <v>0</v>
      </c>
      <c r="W5" s="162">
        <f t="shared" si="2"/>
        <v>-132.30000000000001</v>
      </c>
      <c r="X5" s="162">
        <f t="shared" si="3"/>
        <v>-132.30000000000001</v>
      </c>
      <c r="Y5" s="162">
        <f t="shared" si="4"/>
        <v>0</v>
      </c>
      <c r="Z5" s="159" t="s">
        <v>403</v>
      </c>
      <c r="AA5" s="159" t="s">
        <v>104</v>
      </c>
    </row>
    <row r="6" spans="1:27" x14ac:dyDescent="0.35">
      <c r="A6" s="159" t="s">
        <v>94</v>
      </c>
      <c r="B6" s="161">
        <v>42917</v>
      </c>
      <c r="C6" s="161">
        <v>42917</v>
      </c>
      <c r="D6" s="159" t="s">
        <v>400</v>
      </c>
      <c r="E6" s="160"/>
      <c r="F6" s="160"/>
      <c r="G6" s="159" t="s">
        <v>401</v>
      </c>
      <c r="H6" s="159" t="s">
        <v>104</v>
      </c>
      <c r="I6" s="162">
        <v>18</v>
      </c>
      <c r="J6" s="159" t="s">
        <v>402</v>
      </c>
      <c r="K6" s="160"/>
      <c r="L6" s="160"/>
      <c r="M6" s="160"/>
      <c r="N6" s="160"/>
      <c r="O6" s="160"/>
      <c r="P6" s="162">
        <v>7920</v>
      </c>
      <c r="Q6" s="162">
        <v>0</v>
      </c>
      <c r="R6" s="162">
        <v>712.8</v>
      </c>
      <c r="S6" s="162">
        <v>712.8</v>
      </c>
      <c r="T6" s="162">
        <v>0</v>
      </c>
      <c r="U6" s="162">
        <f t="shared" si="0"/>
        <v>-7920</v>
      </c>
      <c r="V6" s="162">
        <f t="shared" si="1"/>
        <v>0</v>
      </c>
      <c r="W6" s="162">
        <f t="shared" si="2"/>
        <v>-712.8</v>
      </c>
      <c r="X6" s="162">
        <f t="shared" si="3"/>
        <v>-712.8</v>
      </c>
      <c r="Y6" s="162">
        <f t="shared" si="4"/>
        <v>0</v>
      </c>
      <c r="Z6" s="159" t="s">
        <v>403</v>
      </c>
      <c r="AA6" s="159" t="s">
        <v>104</v>
      </c>
    </row>
    <row r="7" spans="1:27" x14ac:dyDescent="0.35">
      <c r="A7" s="159" t="s">
        <v>94</v>
      </c>
      <c r="B7" s="161">
        <v>42917</v>
      </c>
      <c r="C7" s="161">
        <v>42917</v>
      </c>
      <c r="D7" s="159" t="s">
        <v>400</v>
      </c>
      <c r="E7" s="160"/>
      <c r="F7" s="160"/>
      <c r="G7" s="159" t="s">
        <v>401</v>
      </c>
      <c r="H7" s="159" t="s">
        <v>104</v>
      </c>
      <c r="I7" s="162">
        <v>18</v>
      </c>
      <c r="J7" s="159" t="s">
        <v>402</v>
      </c>
      <c r="K7" s="160"/>
      <c r="L7" s="160"/>
      <c r="M7" s="160"/>
      <c r="N7" s="160"/>
      <c r="O7" s="160"/>
      <c r="P7" s="162">
        <v>747.48</v>
      </c>
      <c r="Q7" s="162">
        <v>0</v>
      </c>
      <c r="R7" s="162">
        <v>67.27</v>
      </c>
      <c r="S7" s="162">
        <v>67.27</v>
      </c>
      <c r="T7" s="162">
        <v>0</v>
      </c>
      <c r="U7" s="162">
        <f t="shared" si="0"/>
        <v>-747.48</v>
      </c>
      <c r="V7" s="162">
        <f t="shared" si="1"/>
        <v>0</v>
      </c>
      <c r="W7" s="162">
        <f t="shared" si="2"/>
        <v>-67.27</v>
      </c>
      <c r="X7" s="162">
        <f t="shared" si="3"/>
        <v>-67.27</v>
      </c>
      <c r="Y7" s="162">
        <f t="shared" si="4"/>
        <v>0</v>
      </c>
      <c r="Z7" s="159" t="s">
        <v>403</v>
      </c>
      <c r="AA7" s="159" t="s">
        <v>104</v>
      </c>
    </row>
    <row r="8" spans="1:27" x14ac:dyDescent="0.35">
      <c r="A8" s="159" t="s">
        <v>94</v>
      </c>
      <c r="B8" s="161">
        <v>42917</v>
      </c>
      <c r="C8" s="161">
        <v>42917</v>
      </c>
      <c r="D8" s="159" t="s">
        <v>400</v>
      </c>
      <c r="E8" s="160"/>
      <c r="F8" s="160"/>
      <c r="G8" s="159" t="s">
        <v>401</v>
      </c>
      <c r="H8" s="159" t="s">
        <v>104</v>
      </c>
      <c r="I8" s="162">
        <v>18</v>
      </c>
      <c r="J8" s="159" t="s">
        <v>402</v>
      </c>
      <c r="K8" s="160"/>
      <c r="L8" s="160"/>
      <c r="M8" s="160"/>
      <c r="N8" s="160"/>
      <c r="O8" s="160"/>
      <c r="P8" s="162">
        <v>15000</v>
      </c>
      <c r="Q8" s="162">
        <v>0</v>
      </c>
      <c r="R8" s="162">
        <v>1350</v>
      </c>
      <c r="S8" s="162">
        <v>1350</v>
      </c>
      <c r="T8" s="162">
        <v>0</v>
      </c>
      <c r="U8" s="162">
        <f t="shared" si="0"/>
        <v>-15000</v>
      </c>
      <c r="V8" s="162">
        <f t="shared" si="1"/>
        <v>0</v>
      </c>
      <c r="W8" s="162">
        <f t="shared" si="2"/>
        <v>-1350</v>
      </c>
      <c r="X8" s="162">
        <f t="shared" si="3"/>
        <v>-1350</v>
      </c>
      <c r="Y8" s="162">
        <f t="shared" si="4"/>
        <v>0</v>
      </c>
      <c r="Z8" s="159" t="s">
        <v>403</v>
      </c>
      <c r="AA8" s="159" t="s">
        <v>104</v>
      </c>
    </row>
    <row r="9" spans="1:27" x14ac:dyDescent="0.35">
      <c r="A9" s="159" t="s">
        <v>94</v>
      </c>
      <c r="B9" s="161">
        <v>42917</v>
      </c>
      <c r="C9" s="161">
        <v>42917</v>
      </c>
      <c r="D9" s="159" t="s">
        <v>400</v>
      </c>
      <c r="E9" s="160"/>
      <c r="F9" s="160"/>
      <c r="G9" s="159" t="s">
        <v>401</v>
      </c>
      <c r="H9" s="159" t="s">
        <v>104</v>
      </c>
      <c r="I9" s="162">
        <v>28</v>
      </c>
      <c r="J9" s="159" t="s">
        <v>402</v>
      </c>
      <c r="K9" s="160"/>
      <c r="L9" s="160"/>
      <c r="M9" s="160"/>
      <c r="N9" s="160"/>
      <c r="O9" s="160"/>
      <c r="P9" s="162">
        <v>7458.9</v>
      </c>
      <c r="Q9" s="162">
        <v>0</v>
      </c>
      <c r="R9" s="162">
        <v>1044.25</v>
      </c>
      <c r="S9" s="162">
        <v>1044.25</v>
      </c>
      <c r="T9" s="162">
        <v>0</v>
      </c>
      <c r="U9" s="162">
        <f t="shared" si="0"/>
        <v>-7458.9</v>
      </c>
      <c r="V9" s="162">
        <f t="shared" si="1"/>
        <v>0</v>
      </c>
      <c r="W9" s="162">
        <f t="shared" si="2"/>
        <v>-1044.25</v>
      </c>
      <c r="X9" s="162">
        <f t="shared" si="3"/>
        <v>-1044.25</v>
      </c>
      <c r="Y9" s="162">
        <f t="shared" si="4"/>
        <v>0</v>
      </c>
      <c r="Z9" s="159" t="s">
        <v>403</v>
      </c>
      <c r="AA9" s="159" t="s">
        <v>104</v>
      </c>
    </row>
    <row r="10" spans="1:27" x14ac:dyDescent="0.35">
      <c r="A10" s="159" t="s">
        <v>94</v>
      </c>
      <c r="B10" s="161">
        <v>42917</v>
      </c>
      <c r="C10" s="161">
        <v>42917</v>
      </c>
      <c r="D10" s="159" t="s">
        <v>400</v>
      </c>
      <c r="E10" s="160"/>
      <c r="F10" s="160"/>
      <c r="G10" s="159" t="s">
        <v>401</v>
      </c>
      <c r="H10" s="159" t="s">
        <v>104</v>
      </c>
      <c r="I10" s="162">
        <v>12</v>
      </c>
      <c r="J10" s="159" t="s">
        <v>402</v>
      </c>
      <c r="K10" s="160"/>
      <c r="L10" s="160"/>
      <c r="M10" s="160"/>
      <c r="N10" s="160"/>
      <c r="O10" s="160"/>
      <c r="P10" s="162">
        <v>200</v>
      </c>
      <c r="Q10" s="162">
        <v>0</v>
      </c>
      <c r="R10" s="162">
        <v>12</v>
      </c>
      <c r="S10" s="162">
        <v>12</v>
      </c>
      <c r="T10" s="162">
        <v>0</v>
      </c>
      <c r="U10" s="162">
        <f t="shared" si="0"/>
        <v>-200</v>
      </c>
      <c r="V10" s="162">
        <f t="shared" si="1"/>
        <v>0</v>
      </c>
      <c r="W10" s="162">
        <f t="shared" si="2"/>
        <v>-12</v>
      </c>
      <c r="X10" s="162">
        <f t="shared" si="3"/>
        <v>-12</v>
      </c>
      <c r="Y10" s="162">
        <f t="shared" si="4"/>
        <v>0</v>
      </c>
      <c r="Z10" s="159" t="s">
        <v>403</v>
      </c>
      <c r="AA10" s="159" t="s">
        <v>104</v>
      </c>
    </row>
    <row r="11" spans="1:27" x14ac:dyDescent="0.35">
      <c r="A11" s="159" t="s">
        <v>94</v>
      </c>
      <c r="B11" s="161">
        <v>42917</v>
      </c>
      <c r="C11" s="161">
        <v>42917</v>
      </c>
      <c r="D11" s="159" t="s">
        <v>400</v>
      </c>
      <c r="E11" s="160"/>
      <c r="F11" s="160"/>
      <c r="G11" s="159" t="s">
        <v>401</v>
      </c>
      <c r="H11" s="159" t="s">
        <v>104</v>
      </c>
      <c r="I11" s="162">
        <v>18</v>
      </c>
      <c r="J11" s="159" t="s">
        <v>402</v>
      </c>
      <c r="K11" s="160"/>
      <c r="L11" s="160"/>
      <c r="M11" s="160"/>
      <c r="N11" s="160"/>
      <c r="O11" s="160"/>
      <c r="P11" s="162">
        <v>1195</v>
      </c>
      <c r="Q11" s="162">
        <v>0</v>
      </c>
      <c r="R11" s="162">
        <v>107.55</v>
      </c>
      <c r="S11" s="162">
        <v>107.55</v>
      </c>
      <c r="T11" s="162">
        <v>0</v>
      </c>
      <c r="U11" s="162">
        <f t="shared" si="0"/>
        <v>-1195</v>
      </c>
      <c r="V11" s="162">
        <f t="shared" si="1"/>
        <v>0</v>
      </c>
      <c r="W11" s="162">
        <f t="shared" si="2"/>
        <v>-107.55</v>
      </c>
      <c r="X11" s="162">
        <f t="shared" si="3"/>
        <v>-107.55</v>
      </c>
      <c r="Y11" s="162">
        <f t="shared" si="4"/>
        <v>0</v>
      </c>
      <c r="Z11" s="159" t="s">
        <v>403</v>
      </c>
      <c r="AA11" s="159" t="s">
        <v>104</v>
      </c>
    </row>
    <row r="12" spans="1:27" x14ac:dyDescent="0.35">
      <c r="A12" s="159" t="s">
        <v>94</v>
      </c>
      <c r="B12" s="161">
        <v>42917</v>
      </c>
      <c r="C12" s="161">
        <v>42917</v>
      </c>
      <c r="D12" s="159" t="s">
        <v>400</v>
      </c>
      <c r="E12" s="160"/>
      <c r="F12" s="160"/>
      <c r="G12" s="159" t="s">
        <v>401</v>
      </c>
      <c r="H12" s="159" t="s">
        <v>104</v>
      </c>
      <c r="I12" s="162">
        <v>12</v>
      </c>
      <c r="J12" s="159" t="s">
        <v>402</v>
      </c>
      <c r="K12" s="160"/>
      <c r="L12" s="160"/>
      <c r="M12" s="160"/>
      <c r="N12" s="160"/>
      <c r="O12" s="160"/>
      <c r="P12" s="162">
        <v>1930</v>
      </c>
      <c r="Q12" s="162">
        <v>0</v>
      </c>
      <c r="R12" s="162">
        <v>115.8</v>
      </c>
      <c r="S12" s="162">
        <v>115.8</v>
      </c>
      <c r="T12" s="162">
        <v>0</v>
      </c>
      <c r="U12" s="162">
        <f t="shared" si="0"/>
        <v>-1930</v>
      </c>
      <c r="V12" s="162">
        <f t="shared" si="1"/>
        <v>0</v>
      </c>
      <c r="W12" s="162">
        <f t="shared" si="2"/>
        <v>-115.8</v>
      </c>
      <c r="X12" s="162">
        <f t="shared" si="3"/>
        <v>-115.8</v>
      </c>
      <c r="Y12" s="162">
        <f t="shared" si="4"/>
        <v>0</v>
      </c>
      <c r="Z12" s="159" t="s">
        <v>403</v>
      </c>
      <c r="AA12" s="159" t="s">
        <v>104</v>
      </c>
    </row>
    <row r="13" spans="1:27" x14ac:dyDescent="0.35">
      <c r="A13" s="159" t="s">
        <v>94</v>
      </c>
      <c r="B13" s="161">
        <v>42917</v>
      </c>
      <c r="C13" s="161">
        <v>42917</v>
      </c>
      <c r="D13" s="159" t="s">
        <v>400</v>
      </c>
      <c r="E13" s="160"/>
      <c r="F13" s="160"/>
      <c r="G13" s="159" t="s">
        <v>401</v>
      </c>
      <c r="H13" s="159" t="s">
        <v>104</v>
      </c>
      <c r="I13" s="162">
        <v>18</v>
      </c>
      <c r="J13" s="159" t="s">
        <v>402</v>
      </c>
      <c r="K13" s="160"/>
      <c r="L13" s="160"/>
      <c r="M13" s="160"/>
      <c r="N13" s="160"/>
      <c r="O13" s="160"/>
      <c r="P13" s="162">
        <v>400</v>
      </c>
      <c r="Q13" s="162">
        <v>0</v>
      </c>
      <c r="R13" s="162">
        <v>36</v>
      </c>
      <c r="S13" s="162">
        <v>36</v>
      </c>
      <c r="T13" s="162">
        <v>0</v>
      </c>
      <c r="U13" s="162">
        <f t="shared" si="0"/>
        <v>-400</v>
      </c>
      <c r="V13" s="162">
        <f t="shared" si="1"/>
        <v>0</v>
      </c>
      <c r="W13" s="162">
        <f t="shared" si="2"/>
        <v>-36</v>
      </c>
      <c r="X13" s="162">
        <f t="shared" si="3"/>
        <v>-36</v>
      </c>
      <c r="Y13" s="162">
        <f t="shared" si="4"/>
        <v>0</v>
      </c>
      <c r="Z13" s="159" t="s">
        <v>403</v>
      </c>
      <c r="AA13" s="159" t="s">
        <v>104</v>
      </c>
    </row>
    <row r="14" spans="1:27" x14ac:dyDescent="0.35">
      <c r="A14" s="159" t="s">
        <v>94</v>
      </c>
      <c r="B14" s="161">
        <v>42917</v>
      </c>
      <c r="C14" s="161">
        <v>42917</v>
      </c>
      <c r="D14" s="159" t="s">
        <v>400</v>
      </c>
      <c r="E14" s="160"/>
      <c r="F14" s="159"/>
      <c r="G14" s="159" t="s">
        <v>401</v>
      </c>
      <c r="H14" s="159" t="s">
        <v>104</v>
      </c>
      <c r="I14" s="162">
        <v>18</v>
      </c>
      <c r="J14" s="159" t="s">
        <v>402</v>
      </c>
      <c r="K14" s="160"/>
      <c r="L14" s="160"/>
      <c r="M14" s="160"/>
      <c r="N14" s="160"/>
      <c r="O14" s="160"/>
      <c r="P14" s="162">
        <v>3212</v>
      </c>
      <c r="Q14" s="162">
        <v>0</v>
      </c>
      <c r="R14" s="162">
        <v>289.08</v>
      </c>
      <c r="S14" s="162">
        <v>289.08</v>
      </c>
      <c r="T14" s="162">
        <v>0</v>
      </c>
      <c r="U14" s="162">
        <f t="shared" si="0"/>
        <v>-3212</v>
      </c>
      <c r="V14" s="162">
        <f t="shared" si="1"/>
        <v>0</v>
      </c>
      <c r="W14" s="162">
        <f t="shared" si="2"/>
        <v>-289.08</v>
      </c>
      <c r="X14" s="162">
        <f t="shared" si="3"/>
        <v>-289.08</v>
      </c>
      <c r="Y14" s="162">
        <f t="shared" si="4"/>
        <v>0</v>
      </c>
      <c r="Z14" s="159" t="s">
        <v>403</v>
      </c>
      <c r="AA14" s="159" t="s">
        <v>104</v>
      </c>
    </row>
    <row r="15" spans="1:27" x14ac:dyDescent="0.35">
      <c r="A15" s="159" t="s">
        <v>94</v>
      </c>
      <c r="B15" s="161">
        <v>42917</v>
      </c>
      <c r="C15" s="161">
        <v>42917</v>
      </c>
      <c r="D15" s="159" t="s">
        <v>400</v>
      </c>
      <c r="E15" s="160"/>
      <c r="F15" s="160"/>
      <c r="G15" s="159" t="s">
        <v>401</v>
      </c>
      <c r="H15" s="159" t="s">
        <v>104</v>
      </c>
      <c r="I15" s="162">
        <v>18</v>
      </c>
      <c r="J15" s="159" t="s">
        <v>402</v>
      </c>
      <c r="K15" s="160"/>
      <c r="L15" s="160"/>
      <c r="M15" s="160"/>
      <c r="N15" s="160"/>
      <c r="O15" s="160"/>
      <c r="P15" s="162">
        <v>17300</v>
      </c>
      <c r="Q15" s="162">
        <v>0</v>
      </c>
      <c r="R15" s="162">
        <v>1557</v>
      </c>
      <c r="S15" s="162">
        <v>1557</v>
      </c>
      <c r="T15" s="162">
        <v>0</v>
      </c>
      <c r="U15" s="162">
        <f t="shared" si="0"/>
        <v>-17300</v>
      </c>
      <c r="V15" s="162">
        <f t="shared" si="1"/>
        <v>0</v>
      </c>
      <c r="W15" s="162">
        <f t="shared" si="2"/>
        <v>-1557</v>
      </c>
      <c r="X15" s="162">
        <f t="shared" si="3"/>
        <v>-1557</v>
      </c>
      <c r="Y15" s="162">
        <f t="shared" si="4"/>
        <v>0</v>
      </c>
      <c r="Z15" s="159" t="s">
        <v>403</v>
      </c>
      <c r="AA15" s="159" t="s">
        <v>104</v>
      </c>
    </row>
    <row r="16" spans="1:27" x14ac:dyDescent="0.35">
      <c r="A16" s="159" t="s">
        <v>94</v>
      </c>
      <c r="B16" s="161">
        <v>42917</v>
      </c>
      <c r="C16" s="161">
        <v>42917</v>
      </c>
      <c r="D16" s="159" t="s">
        <v>400</v>
      </c>
      <c r="E16" s="160"/>
      <c r="F16" s="160"/>
      <c r="G16" s="159" t="s">
        <v>401</v>
      </c>
      <c r="H16" s="159" t="s">
        <v>104</v>
      </c>
      <c r="I16" s="162">
        <v>28</v>
      </c>
      <c r="J16" s="159" t="s">
        <v>402</v>
      </c>
      <c r="K16" s="160"/>
      <c r="L16" s="160"/>
      <c r="M16" s="160"/>
      <c r="N16" s="160"/>
      <c r="O16" s="160"/>
      <c r="P16" s="162">
        <v>34400</v>
      </c>
      <c r="Q16" s="162">
        <v>0</v>
      </c>
      <c r="R16" s="162">
        <v>4816</v>
      </c>
      <c r="S16" s="162">
        <v>4816</v>
      </c>
      <c r="T16" s="162">
        <v>0</v>
      </c>
      <c r="U16" s="162">
        <f t="shared" si="0"/>
        <v>-34400</v>
      </c>
      <c r="V16" s="162">
        <f t="shared" si="1"/>
        <v>0</v>
      </c>
      <c r="W16" s="162">
        <f t="shared" si="2"/>
        <v>-4816</v>
      </c>
      <c r="X16" s="162">
        <f t="shared" si="3"/>
        <v>-4816</v>
      </c>
      <c r="Y16" s="162">
        <f t="shared" si="4"/>
        <v>0</v>
      </c>
      <c r="Z16" s="159" t="s">
        <v>403</v>
      </c>
      <c r="AA16" s="159" t="s">
        <v>104</v>
      </c>
    </row>
    <row r="17" spans="1:27" x14ac:dyDescent="0.35">
      <c r="A17" s="159" t="s">
        <v>94</v>
      </c>
      <c r="B17" s="161">
        <v>42917</v>
      </c>
      <c r="C17" s="161">
        <v>42917</v>
      </c>
      <c r="D17" s="159" t="s">
        <v>400</v>
      </c>
      <c r="E17" s="160"/>
      <c r="F17" s="160"/>
      <c r="G17" s="159" t="s">
        <v>401</v>
      </c>
      <c r="H17" s="159" t="s">
        <v>104</v>
      </c>
      <c r="I17" s="162">
        <v>12</v>
      </c>
      <c r="J17" s="159" t="s">
        <v>402</v>
      </c>
      <c r="K17" s="160"/>
      <c r="L17" s="160"/>
      <c r="M17" s="160"/>
      <c r="N17" s="160"/>
      <c r="O17" s="160"/>
      <c r="P17" s="162">
        <v>2098</v>
      </c>
      <c r="Q17" s="162">
        <v>0</v>
      </c>
      <c r="R17" s="162">
        <v>125.88</v>
      </c>
      <c r="S17" s="162">
        <v>125.88</v>
      </c>
      <c r="T17" s="162">
        <v>0</v>
      </c>
      <c r="U17" s="162">
        <f t="shared" si="0"/>
        <v>-2098</v>
      </c>
      <c r="V17" s="162">
        <f t="shared" si="1"/>
        <v>0</v>
      </c>
      <c r="W17" s="162">
        <f t="shared" si="2"/>
        <v>-125.88</v>
      </c>
      <c r="X17" s="162">
        <f t="shared" si="3"/>
        <v>-125.88</v>
      </c>
      <c r="Y17" s="162">
        <f t="shared" si="4"/>
        <v>0</v>
      </c>
      <c r="Z17" s="159" t="s">
        <v>403</v>
      </c>
      <c r="AA17" s="159" t="s">
        <v>104</v>
      </c>
    </row>
    <row r="18" spans="1:27" x14ac:dyDescent="0.35">
      <c r="A18" s="159" t="s">
        <v>94</v>
      </c>
      <c r="B18" s="161">
        <v>42917</v>
      </c>
      <c r="C18" s="161">
        <v>42917</v>
      </c>
      <c r="D18" s="159" t="s">
        <v>400</v>
      </c>
      <c r="E18" s="160"/>
      <c r="F18" s="160"/>
      <c r="G18" s="159" t="s">
        <v>401</v>
      </c>
      <c r="H18" s="159" t="s">
        <v>104</v>
      </c>
      <c r="I18" s="162">
        <v>18</v>
      </c>
      <c r="J18" s="159" t="s">
        <v>402</v>
      </c>
      <c r="K18" s="160"/>
      <c r="L18" s="160"/>
      <c r="M18" s="160"/>
      <c r="N18" s="160"/>
      <c r="O18" s="160"/>
      <c r="P18" s="162">
        <v>45000</v>
      </c>
      <c r="Q18" s="162">
        <v>0</v>
      </c>
      <c r="R18" s="162">
        <v>4050</v>
      </c>
      <c r="S18" s="162">
        <v>4050</v>
      </c>
      <c r="T18" s="162">
        <v>0</v>
      </c>
      <c r="U18" s="162">
        <f t="shared" si="0"/>
        <v>-45000</v>
      </c>
      <c r="V18" s="162">
        <f t="shared" si="1"/>
        <v>0</v>
      </c>
      <c r="W18" s="162">
        <f t="shared" si="2"/>
        <v>-4050</v>
      </c>
      <c r="X18" s="162">
        <f t="shared" si="3"/>
        <v>-4050</v>
      </c>
      <c r="Y18" s="162">
        <f t="shared" si="4"/>
        <v>0</v>
      </c>
      <c r="Z18" s="159" t="s">
        <v>403</v>
      </c>
      <c r="AA18" s="159" t="s">
        <v>104</v>
      </c>
    </row>
    <row r="19" spans="1:27" x14ac:dyDescent="0.35">
      <c r="A19" s="159" t="s">
        <v>94</v>
      </c>
      <c r="B19" s="161">
        <v>42917</v>
      </c>
      <c r="C19" s="161">
        <v>42917</v>
      </c>
      <c r="D19" s="159" t="s">
        <v>400</v>
      </c>
      <c r="E19" s="160"/>
      <c r="F19" s="160"/>
      <c r="G19" s="159" t="s">
        <v>401</v>
      </c>
      <c r="H19" s="159" t="s">
        <v>104</v>
      </c>
      <c r="I19" s="162">
        <v>28</v>
      </c>
      <c r="J19" s="159" t="s">
        <v>402</v>
      </c>
      <c r="K19" s="160"/>
      <c r="L19" s="160"/>
      <c r="M19" s="160"/>
      <c r="N19" s="160"/>
      <c r="O19" s="160"/>
      <c r="P19" s="162">
        <v>11100</v>
      </c>
      <c r="Q19" s="162">
        <v>0</v>
      </c>
      <c r="R19" s="162">
        <v>1554</v>
      </c>
      <c r="S19" s="162">
        <v>1554</v>
      </c>
      <c r="T19" s="162">
        <v>0</v>
      </c>
      <c r="U19" s="162">
        <f t="shared" si="0"/>
        <v>-11100</v>
      </c>
      <c r="V19" s="162">
        <f t="shared" si="1"/>
        <v>0</v>
      </c>
      <c r="W19" s="162">
        <f t="shared" si="2"/>
        <v>-1554</v>
      </c>
      <c r="X19" s="162">
        <f t="shared" si="3"/>
        <v>-1554</v>
      </c>
      <c r="Y19" s="162">
        <f t="shared" si="4"/>
        <v>0</v>
      </c>
      <c r="Z19" s="159" t="s">
        <v>403</v>
      </c>
      <c r="AA19" s="159" t="s">
        <v>104</v>
      </c>
    </row>
    <row r="20" spans="1:27" x14ac:dyDescent="0.35">
      <c r="A20" s="159" t="s">
        <v>94</v>
      </c>
      <c r="B20" s="161">
        <v>42917</v>
      </c>
      <c r="C20" s="161">
        <v>42917</v>
      </c>
      <c r="D20" s="159" t="s">
        <v>400</v>
      </c>
      <c r="E20" s="160"/>
      <c r="F20" s="160"/>
      <c r="G20" s="159" t="s">
        <v>401</v>
      </c>
      <c r="H20" s="159" t="s">
        <v>104</v>
      </c>
      <c r="I20" s="162">
        <v>18</v>
      </c>
      <c r="J20" s="159" t="s">
        <v>402</v>
      </c>
      <c r="K20" s="160"/>
      <c r="L20" s="160"/>
      <c r="M20" s="160"/>
      <c r="N20" s="160"/>
      <c r="O20" s="160"/>
      <c r="P20" s="162">
        <v>6000</v>
      </c>
      <c r="Q20" s="162">
        <v>0</v>
      </c>
      <c r="R20" s="162">
        <v>540</v>
      </c>
      <c r="S20" s="162">
        <v>540</v>
      </c>
      <c r="T20" s="162">
        <v>0</v>
      </c>
      <c r="U20" s="162">
        <f t="shared" si="0"/>
        <v>-6000</v>
      </c>
      <c r="V20" s="162">
        <f t="shared" si="1"/>
        <v>0</v>
      </c>
      <c r="W20" s="162">
        <f t="shared" si="2"/>
        <v>-540</v>
      </c>
      <c r="X20" s="162">
        <f t="shared" si="3"/>
        <v>-540</v>
      </c>
      <c r="Y20" s="162">
        <f t="shared" si="4"/>
        <v>0</v>
      </c>
      <c r="Z20" s="159" t="s">
        <v>403</v>
      </c>
      <c r="AA20" s="159" t="s">
        <v>104</v>
      </c>
    </row>
    <row r="21" spans="1:27" x14ac:dyDescent="0.35">
      <c r="A21" s="159" t="s">
        <v>94</v>
      </c>
      <c r="B21" s="161">
        <v>42917</v>
      </c>
      <c r="C21" s="161">
        <v>43344</v>
      </c>
      <c r="D21" s="159" t="s">
        <v>400</v>
      </c>
      <c r="E21" s="160"/>
      <c r="F21" s="160"/>
      <c r="G21" s="159" t="s">
        <v>401</v>
      </c>
      <c r="H21" s="159" t="s">
        <v>104</v>
      </c>
      <c r="I21" s="162">
        <v>18</v>
      </c>
      <c r="J21" s="159" t="s">
        <v>402</v>
      </c>
      <c r="K21" s="160"/>
      <c r="L21" s="160"/>
      <c r="M21" s="160"/>
      <c r="N21" s="160"/>
      <c r="O21" s="160"/>
      <c r="P21" s="162">
        <v>2345.11</v>
      </c>
      <c r="Q21" s="162">
        <v>0</v>
      </c>
      <c r="R21" s="162">
        <v>211.06</v>
      </c>
      <c r="S21" s="162">
        <v>211.06</v>
      </c>
      <c r="T21" s="162">
        <v>0</v>
      </c>
      <c r="U21" s="162">
        <f t="shared" si="0"/>
        <v>-2345.11</v>
      </c>
      <c r="V21" s="162">
        <f t="shared" si="1"/>
        <v>0</v>
      </c>
      <c r="W21" s="162">
        <f t="shared" si="2"/>
        <v>-211.06</v>
      </c>
      <c r="X21" s="162">
        <f t="shared" si="3"/>
        <v>-211.06</v>
      </c>
      <c r="Y21" s="162">
        <f t="shared" si="4"/>
        <v>0</v>
      </c>
      <c r="Z21" s="159" t="s">
        <v>403</v>
      </c>
      <c r="AA21" s="159" t="s">
        <v>104</v>
      </c>
    </row>
    <row r="22" spans="1:27" x14ac:dyDescent="0.35">
      <c r="A22" s="159" t="s">
        <v>94</v>
      </c>
      <c r="B22" s="161">
        <v>42948</v>
      </c>
      <c r="C22" s="161">
        <v>42948</v>
      </c>
      <c r="D22" s="159" t="s">
        <v>400</v>
      </c>
      <c r="E22" s="160"/>
      <c r="F22" s="160"/>
      <c r="G22" s="159" t="s">
        <v>401</v>
      </c>
      <c r="H22" s="159" t="s">
        <v>104</v>
      </c>
      <c r="I22" s="162">
        <v>18</v>
      </c>
      <c r="J22" s="159" t="s">
        <v>402</v>
      </c>
      <c r="K22" s="160"/>
      <c r="L22" s="160"/>
      <c r="M22" s="160"/>
      <c r="N22" s="160"/>
      <c r="O22" s="160"/>
      <c r="P22" s="162">
        <v>2408</v>
      </c>
      <c r="Q22" s="162">
        <v>0</v>
      </c>
      <c r="R22" s="162">
        <v>216.72</v>
      </c>
      <c r="S22" s="162">
        <v>216.72</v>
      </c>
      <c r="T22" s="162">
        <v>0</v>
      </c>
      <c r="U22" s="162">
        <f t="shared" si="0"/>
        <v>-2408</v>
      </c>
      <c r="V22" s="162">
        <f t="shared" si="1"/>
        <v>0</v>
      </c>
      <c r="W22" s="162">
        <f t="shared" si="2"/>
        <v>-216.72</v>
      </c>
      <c r="X22" s="162">
        <f t="shared" si="3"/>
        <v>-216.72</v>
      </c>
      <c r="Y22" s="162">
        <f t="shared" si="4"/>
        <v>0</v>
      </c>
      <c r="Z22" s="159" t="s">
        <v>403</v>
      </c>
      <c r="AA22" s="159" t="s">
        <v>104</v>
      </c>
    </row>
    <row r="23" spans="1:27" x14ac:dyDescent="0.35">
      <c r="A23" s="159" t="s">
        <v>94</v>
      </c>
      <c r="B23" s="161">
        <v>42948</v>
      </c>
      <c r="C23" s="161">
        <v>42948</v>
      </c>
      <c r="D23" s="159" t="s">
        <v>400</v>
      </c>
      <c r="E23" s="160"/>
      <c r="F23" s="160"/>
      <c r="G23" s="159" t="s">
        <v>401</v>
      </c>
      <c r="H23" s="159" t="s">
        <v>104</v>
      </c>
      <c r="I23" s="162">
        <v>18</v>
      </c>
      <c r="J23" s="159" t="s">
        <v>402</v>
      </c>
      <c r="K23" s="160"/>
      <c r="L23" s="160"/>
      <c r="M23" s="160"/>
      <c r="N23" s="160"/>
      <c r="O23" s="160"/>
      <c r="P23" s="162">
        <v>4157.5600000000004</v>
      </c>
      <c r="Q23" s="162">
        <v>0</v>
      </c>
      <c r="R23" s="162">
        <v>374.22</v>
      </c>
      <c r="S23" s="162">
        <v>374.22</v>
      </c>
      <c r="T23" s="162">
        <v>0</v>
      </c>
      <c r="U23" s="162">
        <f t="shared" si="0"/>
        <v>-4157.5600000000004</v>
      </c>
      <c r="V23" s="162">
        <f t="shared" si="1"/>
        <v>0</v>
      </c>
      <c r="W23" s="162">
        <f t="shared" si="2"/>
        <v>-374.22</v>
      </c>
      <c r="X23" s="162">
        <f t="shared" si="3"/>
        <v>-374.22</v>
      </c>
      <c r="Y23" s="162">
        <f t="shared" si="4"/>
        <v>0</v>
      </c>
      <c r="Z23" s="159" t="s">
        <v>403</v>
      </c>
      <c r="AA23" s="159" t="s">
        <v>104</v>
      </c>
    </row>
    <row r="24" spans="1:27" x14ac:dyDescent="0.35">
      <c r="A24" s="159" t="s">
        <v>94</v>
      </c>
      <c r="B24" s="161">
        <v>42948</v>
      </c>
      <c r="C24" s="161">
        <v>42948</v>
      </c>
      <c r="D24" s="159" t="s">
        <v>400</v>
      </c>
      <c r="E24" s="160"/>
      <c r="F24" s="160"/>
      <c r="G24" s="159" t="s">
        <v>401</v>
      </c>
      <c r="H24" s="159" t="s">
        <v>104</v>
      </c>
      <c r="I24" s="162">
        <v>18</v>
      </c>
      <c r="J24" s="159" t="s">
        <v>402</v>
      </c>
      <c r="K24" s="160"/>
      <c r="L24" s="160"/>
      <c r="M24" s="160"/>
      <c r="N24" s="160"/>
      <c r="O24" s="160"/>
      <c r="P24" s="162">
        <v>1470</v>
      </c>
      <c r="Q24" s="162">
        <v>0</v>
      </c>
      <c r="R24" s="162">
        <v>132.30000000000001</v>
      </c>
      <c r="S24" s="162">
        <v>132.30000000000001</v>
      </c>
      <c r="T24" s="162">
        <v>0</v>
      </c>
      <c r="U24" s="162">
        <f t="shared" si="0"/>
        <v>-1470</v>
      </c>
      <c r="V24" s="162">
        <f t="shared" si="1"/>
        <v>0</v>
      </c>
      <c r="W24" s="162">
        <f t="shared" si="2"/>
        <v>-132.30000000000001</v>
      </c>
      <c r="X24" s="162">
        <f t="shared" si="3"/>
        <v>-132.30000000000001</v>
      </c>
      <c r="Y24" s="162">
        <f t="shared" si="4"/>
        <v>0</v>
      </c>
      <c r="Z24" s="159" t="s">
        <v>403</v>
      </c>
      <c r="AA24" s="159" t="s">
        <v>104</v>
      </c>
    </row>
    <row r="25" spans="1:27" x14ac:dyDescent="0.35">
      <c r="A25" s="159" t="s">
        <v>94</v>
      </c>
      <c r="B25" s="161">
        <v>42948</v>
      </c>
      <c r="C25" s="161">
        <v>42948</v>
      </c>
      <c r="D25" s="159" t="s">
        <v>400</v>
      </c>
      <c r="E25" s="160"/>
      <c r="F25" s="160"/>
      <c r="G25" s="159" t="s">
        <v>401</v>
      </c>
      <c r="H25" s="159" t="s">
        <v>104</v>
      </c>
      <c r="I25" s="162">
        <v>18</v>
      </c>
      <c r="J25" s="159" t="s">
        <v>402</v>
      </c>
      <c r="K25" s="160"/>
      <c r="L25" s="160"/>
      <c r="M25" s="160"/>
      <c r="N25" s="160"/>
      <c r="O25" s="160"/>
      <c r="P25" s="162">
        <v>8300</v>
      </c>
      <c r="Q25" s="162">
        <v>0</v>
      </c>
      <c r="R25" s="162">
        <v>747</v>
      </c>
      <c r="S25" s="162">
        <v>747</v>
      </c>
      <c r="T25" s="162">
        <v>0</v>
      </c>
      <c r="U25" s="162">
        <f t="shared" si="0"/>
        <v>-8300</v>
      </c>
      <c r="V25" s="162">
        <f t="shared" si="1"/>
        <v>0</v>
      </c>
      <c r="W25" s="162">
        <f t="shared" si="2"/>
        <v>-747</v>
      </c>
      <c r="X25" s="162">
        <f t="shared" si="3"/>
        <v>-747</v>
      </c>
      <c r="Y25" s="162">
        <f t="shared" si="4"/>
        <v>0</v>
      </c>
      <c r="Z25" s="159" t="s">
        <v>403</v>
      </c>
      <c r="AA25" s="159" t="s">
        <v>104</v>
      </c>
    </row>
    <row r="26" spans="1:27" x14ac:dyDescent="0.35">
      <c r="A26" s="159" t="s">
        <v>94</v>
      </c>
      <c r="B26" s="161">
        <v>42948</v>
      </c>
      <c r="C26" s="161">
        <v>42948</v>
      </c>
      <c r="D26" s="159" t="s">
        <v>400</v>
      </c>
      <c r="E26" s="160"/>
      <c r="F26" s="160"/>
      <c r="G26" s="159" t="s">
        <v>401</v>
      </c>
      <c r="H26" s="159" t="s">
        <v>104</v>
      </c>
      <c r="I26" s="162">
        <v>18</v>
      </c>
      <c r="J26" s="159" t="s">
        <v>402</v>
      </c>
      <c r="K26" s="160"/>
      <c r="L26" s="160"/>
      <c r="M26" s="160"/>
      <c r="N26" s="160"/>
      <c r="O26" s="160"/>
      <c r="P26" s="162">
        <v>9450</v>
      </c>
      <c r="Q26" s="162">
        <v>0</v>
      </c>
      <c r="R26" s="162">
        <v>850.5</v>
      </c>
      <c r="S26" s="162">
        <v>850.5</v>
      </c>
      <c r="T26" s="162">
        <v>0</v>
      </c>
      <c r="U26" s="162">
        <f t="shared" si="0"/>
        <v>-9450</v>
      </c>
      <c r="V26" s="162">
        <f t="shared" si="1"/>
        <v>0</v>
      </c>
      <c r="W26" s="162">
        <f t="shared" si="2"/>
        <v>-850.5</v>
      </c>
      <c r="X26" s="162">
        <f t="shared" si="3"/>
        <v>-850.5</v>
      </c>
      <c r="Y26" s="162">
        <f t="shared" si="4"/>
        <v>0</v>
      </c>
      <c r="Z26" s="159" t="s">
        <v>403</v>
      </c>
      <c r="AA26" s="159" t="s">
        <v>104</v>
      </c>
    </row>
    <row r="27" spans="1:27" x14ac:dyDescent="0.35">
      <c r="A27" s="159" t="s">
        <v>94</v>
      </c>
      <c r="B27" s="161">
        <v>42948</v>
      </c>
      <c r="C27" s="161">
        <v>42948</v>
      </c>
      <c r="D27" s="159" t="s">
        <v>400</v>
      </c>
      <c r="E27" s="160"/>
      <c r="F27" s="160"/>
      <c r="G27" s="159" t="s">
        <v>401</v>
      </c>
      <c r="H27" s="159" t="s">
        <v>104</v>
      </c>
      <c r="I27" s="162">
        <v>28</v>
      </c>
      <c r="J27" s="159" t="s">
        <v>402</v>
      </c>
      <c r="K27" s="160"/>
      <c r="L27" s="160"/>
      <c r="M27" s="160"/>
      <c r="N27" s="160"/>
      <c r="O27" s="160"/>
      <c r="P27" s="162">
        <v>7648.2</v>
      </c>
      <c r="Q27" s="162">
        <v>0</v>
      </c>
      <c r="R27" s="162">
        <v>1070.75</v>
      </c>
      <c r="S27" s="162">
        <v>1070.75</v>
      </c>
      <c r="T27" s="162">
        <v>0</v>
      </c>
      <c r="U27" s="162">
        <f t="shared" si="0"/>
        <v>-7648.2</v>
      </c>
      <c r="V27" s="162">
        <f t="shared" si="1"/>
        <v>0</v>
      </c>
      <c r="W27" s="162">
        <f t="shared" si="2"/>
        <v>-1070.75</v>
      </c>
      <c r="X27" s="162">
        <f t="shared" si="3"/>
        <v>-1070.75</v>
      </c>
      <c r="Y27" s="162">
        <f t="shared" si="4"/>
        <v>0</v>
      </c>
      <c r="Z27" s="159" t="s">
        <v>403</v>
      </c>
      <c r="AA27" s="159" t="s">
        <v>104</v>
      </c>
    </row>
    <row r="28" spans="1:27" x14ac:dyDescent="0.35">
      <c r="A28" s="159" t="s">
        <v>94</v>
      </c>
      <c r="B28" s="161">
        <v>42948</v>
      </c>
      <c r="C28" s="161">
        <v>42948</v>
      </c>
      <c r="D28" s="159" t="s">
        <v>400</v>
      </c>
      <c r="E28" s="160"/>
      <c r="F28" s="160"/>
      <c r="G28" s="159" t="s">
        <v>401</v>
      </c>
      <c r="H28" s="159" t="s">
        <v>104</v>
      </c>
      <c r="I28" s="162">
        <v>18</v>
      </c>
      <c r="J28" s="159" t="s">
        <v>402</v>
      </c>
      <c r="K28" s="160"/>
      <c r="L28" s="160"/>
      <c r="M28" s="160"/>
      <c r="N28" s="160"/>
      <c r="O28" s="160"/>
      <c r="P28" s="162">
        <v>1277.1099999999999</v>
      </c>
      <c r="Q28" s="162">
        <v>0</v>
      </c>
      <c r="R28" s="162">
        <v>114.94</v>
      </c>
      <c r="S28" s="162">
        <v>114.94</v>
      </c>
      <c r="T28" s="162">
        <v>0</v>
      </c>
      <c r="U28" s="162">
        <f t="shared" si="0"/>
        <v>-1277.1099999999999</v>
      </c>
      <c r="V28" s="162">
        <f t="shared" si="1"/>
        <v>0</v>
      </c>
      <c r="W28" s="162">
        <f t="shared" si="2"/>
        <v>-114.94</v>
      </c>
      <c r="X28" s="162">
        <f t="shared" si="3"/>
        <v>-114.94</v>
      </c>
      <c r="Y28" s="162">
        <f t="shared" si="4"/>
        <v>0</v>
      </c>
      <c r="Z28" s="159" t="s">
        <v>403</v>
      </c>
      <c r="AA28" s="159" t="s">
        <v>104</v>
      </c>
    </row>
    <row r="29" spans="1:27" x14ac:dyDescent="0.35">
      <c r="A29" s="159" t="s">
        <v>94</v>
      </c>
      <c r="B29" s="161">
        <v>42948</v>
      </c>
      <c r="C29" s="161">
        <v>42948</v>
      </c>
      <c r="D29" s="159" t="s">
        <v>400</v>
      </c>
      <c r="E29" s="160"/>
      <c r="F29" s="160"/>
      <c r="G29" s="159" t="s">
        <v>401</v>
      </c>
      <c r="H29" s="159" t="s">
        <v>104</v>
      </c>
      <c r="I29" s="162">
        <v>28</v>
      </c>
      <c r="J29" s="159" t="s">
        <v>402</v>
      </c>
      <c r="K29" s="160"/>
      <c r="L29" s="160"/>
      <c r="M29" s="160"/>
      <c r="N29" s="160"/>
      <c r="O29" s="160"/>
      <c r="P29" s="162">
        <v>70</v>
      </c>
      <c r="Q29" s="162">
        <v>0</v>
      </c>
      <c r="R29" s="162">
        <v>9.8000000000000007</v>
      </c>
      <c r="S29" s="162">
        <v>9.8000000000000007</v>
      </c>
      <c r="T29" s="162">
        <v>0</v>
      </c>
      <c r="U29" s="162">
        <f t="shared" si="0"/>
        <v>-70</v>
      </c>
      <c r="V29" s="162">
        <f t="shared" si="1"/>
        <v>0</v>
      </c>
      <c r="W29" s="162">
        <f t="shared" si="2"/>
        <v>-9.8000000000000007</v>
      </c>
      <c r="X29" s="162">
        <f t="shared" si="3"/>
        <v>-9.8000000000000007</v>
      </c>
      <c r="Y29" s="162">
        <f t="shared" si="4"/>
        <v>0</v>
      </c>
      <c r="Z29" s="159" t="s">
        <v>403</v>
      </c>
      <c r="AA29" s="159" t="s">
        <v>104</v>
      </c>
    </row>
    <row r="30" spans="1:27" x14ac:dyDescent="0.35">
      <c r="A30" s="159" t="s">
        <v>94</v>
      </c>
      <c r="B30" s="161">
        <v>42948</v>
      </c>
      <c r="C30" s="161">
        <v>42948</v>
      </c>
      <c r="D30" s="159" t="s">
        <v>400</v>
      </c>
      <c r="E30" s="160"/>
      <c r="F30" s="160"/>
      <c r="G30" s="159" t="s">
        <v>401</v>
      </c>
      <c r="H30" s="159" t="s">
        <v>104</v>
      </c>
      <c r="I30" s="162">
        <v>12</v>
      </c>
      <c r="J30" s="159" t="s">
        <v>402</v>
      </c>
      <c r="K30" s="160"/>
      <c r="L30" s="160"/>
      <c r="M30" s="160"/>
      <c r="N30" s="160"/>
      <c r="O30" s="160"/>
      <c r="P30" s="162">
        <v>2000</v>
      </c>
      <c r="Q30" s="162">
        <v>0</v>
      </c>
      <c r="R30" s="162">
        <v>120</v>
      </c>
      <c r="S30" s="162">
        <v>120</v>
      </c>
      <c r="T30" s="162">
        <v>0</v>
      </c>
      <c r="U30" s="162">
        <f t="shared" si="0"/>
        <v>-2000</v>
      </c>
      <c r="V30" s="162">
        <f t="shared" si="1"/>
        <v>0</v>
      </c>
      <c r="W30" s="162">
        <f t="shared" si="2"/>
        <v>-120</v>
      </c>
      <c r="X30" s="162">
        <f t="shared" si="3"/>
        <v>-120</v>
      </c>
      <c r="Y30" s="162">
        <f t="shared" si="4"/>
        <v>0</v>
      </c>
      <c r="Z30" s="159" t="s">
        <v>403</v>
      </c>
      <c r="AA30" s="159" t="s">
        <v>104</v>
      </c>
    </row>
    <row r="31" spans="1:27" x14ac:dyDescent="0.35">
      <c r="A31" s="159" t="s">
        <v>94</v>
      </c>
      <c r="B31" s="161">
        <v>42948</v>
      </c>
      <c r="C31" s="161">
        <v>42948</v>
      </c>
      <c r="D31" s="159" t="s">
        <v>400</v>
      </c>
      <c r="E31" s="160"/>
      <c r="F31" s="159"/>
      <c r="G31" s="159" t="s">
        <v>401</v>
      </c>
      <c r="H31" s="159" t="s">
        <v>104</v>
      </c>
      <c r="I31" s="162">
        <v>12</v>
      </c>
      <c r="J31" s="159" t="s">
        <v>402</v>
      </c>
      <c r="K31" s="160"/>
      <c r="L31" s="160"/>
      <c r="M31" s="160"/>
      <c r="N31" s="160"/>
      <c r="O31" s="160"/>
      <c r="P31" s="162">
        <v>2050</v>
      </c>
      <c r="Q31" s="162">
        <v>0</v>
      </c>
      <c r="R31" s="162">
        <v>123</v>
      </c>
      <c r="S31" s="162">
        <v>123</v>
      </c>
      <c r="T31" s="162">
        <v>0</v>
      </c>
      <c r="U31" s="162">
        <f t="shared" si="0"/>
        <v>-2050</v>
      </c>
      <c r="V31" s="162">
        <f t="shared" si="1"/>
        <v>0</v>
      </c>
      <c r="W31" s="162">
        <f t="shared" si="2"/>
        <v>-123</v>
      </c>
      <c r="X31" s="162">
        <f t="shared" si="3"/>
        <v>-123</v>
      </c>
      <c r="Y31" s="162">
        <f t="shared" si="4"/>
        <v>0</v>
      </c>
      <c r="Z31" s="159" t="s">
        <v>403</v>
      </c>
      <c r="AA31" s="159" t="s">
        <v>104</v>
      </c>
    </row>
    <row r="32" spans="1:27" x14ac:dyDescent="0.35">
      <c r="A32" s="159" t="s">
        <v>94</v>
      </c>
      <c r="B32" s="161">
        <v>42948</v>
      </c>
      <c r="C32" s="161">
        <v>42948</v>
      </c>
      <c r="D32" s="159" t="s">
        <v>400</v>
      </c>
      <c r="E32" s="160"/>
      <c r="F32" s="159"/>
      <c r="G32" s="159" t="s">
        <v>401</v>
      </c>
      <c r="H32" s="159" t="s">
        <v>104</v>
      </c>
      <c r="I32" s="162">
        <v>18</v>
      </c>
      <c r="J32" s="159" t="s">
        <v>402</v>
      </c>
      <c r="K32" s="160"/>
      <c r="L32" s="160"/>
      <c r="M32" s="160"/>
      <c r="N32" s="160"/>
      <c r="O32" s="160"/>
      <c r="P32" s="162">
        <v>211813</v>
      </c>
      <c r="Q32" s="162">
        <v>0</v>
      </c>
      <c r="R32" s="162">
        <v>19063.169999999998</v>
      </c>
      <c r="S32" s="162">
        <v>19063.169999999998</v>
      </c>
      <c r="T32" s="162">
        <v>0</v>
      </c>
      <c r="U32" s="162">
        <f t="shared" si="0"/>
        <v>-211813</v>
      </c>
      <c r="V32" s="162">
        <f t="shared" si="1"/>
        <v>0</v>
      </c>
      <c r="W32" s="162">
        <f t="shared" si="2"/>
        <v>-19063.169999999998</v>
      </c>
      <c r="X32" s="162">
        <f t="shared" si="3"/>
        <v>-19063.169999999998</v>
      </c>
      <c r="Y32" s="162">
        <f t="shared" si="4"/>
        <v>0</v>
      </c>
      <c r="Z32" s="159" t="s">
        <v>403</v>
      </c>
      <c r="AA32" s="159" t="s">
        <v>104</v>
      </c>
    </row>
    <row r="33" spans="1:27" x14ac:dyDescent="0.35">
      <c r="A33" s="159" t="s">
        <v>94</v>
      </c>
      <c r="B33" s="161">
        <v>42948</v>
      </c>
      <c r="C33" s="161">
        <v>42948</v>
      </c>
      <c r="D33" s="159" t="s">
        <v>400</v>
      </c>
      <c r="E33" s="160"/>
      <c r="F33" s="159"/>
      <c r="G33" s="159" t="s">
        <v>401</v>
      </c>
      <c r="H33" s="159" t="s">
        <v>104</v>
      </c>
      <c r="I33" s="162">
        <v>28</v>
      </c>
      <c r="J33" s="159" t="s">
        <v>402</v>
      </c>
      <c r="K33" s="160"/>
      <c r="L33" s="160"/>
      <c r="M33" s="160"/>
      <c r="N33" s="160"/>
      <c r="O33" s="160"/>
      <c r="P33" s="162">
        <v>86543</v>
      </c>
      <c r="Q33" s="162">
        <v>0</v>
      </c>
      <c r="R33" s="162">
        <v>12116.02</v>
      </c>
      <c r="S33" s="162">
        <v>12116.02</v>
      </c>
      <c r="T33" s="162">
        <v>0</v>
      </c>
      <c r="U33" s="162">
        <f t="shared" si="0"/>
        <v>-86543</v>
      </c>
      <c r="V33" s="162">
        <f t="shared" si="1"/>
        <v>0</v>
      </c>
      <c r="W33" s="162">
        <f t="shared" si="2"/>
        <v>-12116.02</v>
      </c>
      <c r="X33" s="162">
        <f t="shared" si="3"/>
        <v>-12116.02</v>
      </c>
      <c r="Y33" s="162">
        <f t="shared" si="4"/>
        <v>0</v>
      </c>
      <c r="Z33" s="159" t="s">
        <v>403</v>
      </c>
      <c r="AA33" s="159" t="s">
        <v>104</v>
      </c>
    </row>
    <row r="34" spans="1:27" x14ac:dyDescent="0.35">
      <c r="A34" s="159" t="s">
        <v>94</v>
      </c>
      <c r="B34" s="161">
        <v>42948</v>
      </c>
      <c r="C34" s="161">
        <v>42948</v>
      </c>
      <c r="D34" s="159" t="s">
        <v>400</v>
      </c>
      <c r="E34" s="160"/>
      <c r="F34" s="160"/>
      <c r="G34" s="159" t="s">
        <v>401</v>
      </c>
      <c r="H34" s="159" t="s">
        <v>104</v>
      </c>
      <c r="I34" s="162">
        <v>18</v>
      </c>
      <c r="J34" s="159" t="s">
        <v>402</v>
      </c>
      <c r="K34" s="160"/>
      <c r="L34" s="160"/>
      <c r="M34" s="160"/>
      <c r="N34" s="160"/>
      <c r="O34" s="160"/>
      <c r="P34" s="162">
        <v>12865</v>
      </c>
      <c r="Q34" s="162">
        <v>0</v>
      </c>
      <c r="R34" s="162">
        <v>1157.8499999999999</v>
      </c>
      <c r="S34" s="162">
        <v>1157.8499999999999</v>
      </c>
      <c r="T34" s="162">
        <v>0</v>
      </c>
      <c r="U34" s="162">
        <f t="shared" ref="U34:U65" si="5">K34-P34</f>
        <v>-12865</v>
      </c>
      <c r="V34" s="162">
        <f t="shared" ref="V34:V65" si="6">L34-Q34</f>
        <v>0</v>
      </c>
      <c r="W34" s="162">
        <f t="shared" ref="W34:W65" si="7">M34-R34</f>
        <v>-1157.8499999999999</v>
      </c>
      <c r="X34" s="162">
        <f t="shared" ref="X34:X65" si="8">N34-S34</f>
        <v>-1157.8499999999999</v>
      </c>
      <c r="Y34" s="162">
        <f t="shared" ref="Y34:Y65" si="9">O34-T34</f>
        <v>0</v>
      </c>
      <c r="Z34" s="159" t="s">
        <v>403</v>
      </c>
      <c r="AA34" s="159" t="s">
        <v>104</v>
      </c>
    </row>
    <row r="35" spans="1:27" x14ac:dyDescent="0.35">
      <c r="A35" s="159" t="s">
        <v>94</v>
      </c>
      <c r="B35" s="161">
        <v>42948</v>
      </c>
      <c r="C35" s="161">
        <v>42948</v>
      </c>
      <c r="D35" s="159" t="s">
        <v>400</v>
      </c>
      <c r="E35" s="160"/>
      <c r="F35" s="160"/>
      <c r="G35" s="159" t="s">
        <v>401</v>
      </c>
      <c r="H35" s="159" t="s">
        <v>104</v>
      </c>
      <c r="I35" s="162">
        <v>28</v>
      </c>
      <c r="J35" s="159" t="s">
        <v>402</v>
      </c>
      <c r="K35" s="160"/>
      <c r="L35" s="160"/>
      <c r="M35" s="160"/>
      <c r="N35" s="160"/>
      <c r="O35" s="160"/>
      <c r="P35" s="162">
        <v>14178</v>
      </c>
      <c r="Q35" s="162">
        <v>0</v>
      </c>
      <c r="R35" s="162">
        <v>1985.15</v>
      </c>
      <c r="S35" s="162">
        <v>1985.15</v>
      </c>
      <c r="T35" s="162">
        <v>0</v>
      </c>
      <c r="U35" s="162">
        <f t="shared" si="5"/>
        <v>-14178</v>
      </c>
      <c r="V35" s="162">
        <f t="shared" si="6"/>
        <v>0</v>
      </c>
      <c r="W35" s="162">
        <f t="shared" si="7"/>
        <v>-1985.15</v>
      </c>
      <c r="X35" s="162">
        <f t="shared" si="8"/>
        <v>-1985.15</v>
      </c>
      <c r="Y35" s="162">
        <f t="shared" si="9"/>
        <v>0</v>
      </c>
      <c r="Z35" s="159" t="s">
        <v>403</v>
      </c>
      <c r="AA35" s="159" t="s">
        <v>104</v>
      </c>
    </row>
    <row r="36" spans="1:27" x14ac:dyDescent="0.35">
      <c r="A36" s="159" t="s">
        <v>94</v>
      </c>
      <c r="B36" s="161">
        <v>42948</v>
      </c>
      <c r="C36" s="161">
        <v>42948</v>
      </c>
      <c r="D36" s="159" t="s">
        <v>400</v>
      </c>
      <c r="E36" s="160"/>
      <c r="F36" s="160"/>
      <c r="G36" s="159" t="s">
        <v>401</v>
      </c>
      <c r="H36" s="159" t="s">
        <v>104</v>
      </c>
      <c r="I36" s="162">
        <v>18</v>
      </c>
      <c r="J36" s="159" t="s">
        <v>402</v>
      </c>
      <c r="K36" s="160"/>
      <c r="L36" s="160"/>
      <c r="M36" s="160"/>
      <c r="N36" s="160"/>
      <c r="O36" s="160"/>
      <c r="P36" s="162">
        <v>18600</v>
      </c>
      <c r="Q36" s="162">
        <v>0</v>
      </c>
      <c r="R36" s="162">
        <v>1674</v>
      </c>
      <c r="S36" s="162">
        <v>1674</v>
      </c>
      <c r="T36" s="162">
        <v>0</v>
      </c>
      <c r="U36" s="162">
        <f t="shared" si="5"/>
        <v>-18600</v>
      </c>
      <c r="V36" s="162">
        <f t="shared" si="6"/>
        <v>0</v>
      </c>
      <c r="W36" s="162">
        <f t="shared" si="7"/>
        <v>-1674</v>
      </c>
      <c r="X36" s="162">
        <f t="shared" si="8"/>
        <v>-1674</v>
      </c>
      <c r="Y36" s="162">
        <f t="shared" si="9"/>
        <v>0</v>
      </c>
      <c r="Z36" s="159" t="s">
        <v>403</v>
      </c>
      <c r="AA36" s="159" t="s">
        <v>104</v>
      </c>
    </row>
    <row r="37" spans="1:27" x14ac:dyDescent="0.35">
      <c r="A37" s="159" t="s">
        <v>94</v>
      </c>
      <c r="B37" s="161">
        <v>42948</v>
      </c>
      <c r="C37" s="161">
        <v>42948</v>
      </c>
      <c r="D37" s="159" t="s">
        <v>400</v>
      </c>
      <c r="E37" s="160"/>
      <c r="F37" s="160"/>
      <c r="G37" s="159" t="s">
        <v>401</v>
      </c>
      <c r="H37" s="159" t="s">
        <v>104</v>
      </c>
      <c r="I37" s="162">
        <v>28</v>
      </c>
      <c r="J37" s="159" t="s">
        <v>402</v>
      </c>
      <c r="K37" s="160"/>
      <c r="L37" s="160"/>
      <c r="M37" s="160"/>
      <c r="N37" s="160"/>
      <c r="O37" s="160"/>
      <c r="P37" s="162">
        <v>16600</v>
      </c>
      <c r="Q37" s="162">
        <v>0</v>
      </c>
      <c r="R37" s="162">
        <v>2324</v>
      </c>
      <c r="S37" s="162">
        <v>2324</v>
      </c>
      <c r="T37" s="162">
        <v>0</v>
      </c>
      <c r="U37" s="162">
        <f t="shared" si="5"/>
        <v>-16600</v>
      </c>
      <c r="V37" s="162">
        <f t="shared" si="6"/>
        <v>0</v>
      </c>
      <c r="W37" s="162">
        <f t="shared" si="7"/>
        <v>-2324</v>
      </c>
      <c r="X37" s="162">
        <f t="shared" si="8"/>
        <v>-2324</v>
      </c>
      <c r="Y37" s="162">
        <f t="shared" si="9"/>
        <v>0</v>
      </c>
      <c r="Z37" s="159" t="s">
        <v>403</v>
      </c>
      <c r="AA37" s="159" t="s">
        <v>104</v>
      </c>
    </row>
    <row r="38" spans="1:27" x14ac:dyDescent="0.35">
      <c r="A38" s="159" t="s">
        <v>94</v>
      </c>
      <c r="B38" s="161">
        <v>42948</v>
      </c>
      <c r="C38" s="161">
        <v>42979</v>
      </c>
      <c r="D38" s="159" t="s">
        <v>400</v>
      </c>
      <c r="E38" s="160"/>
      <c r="F38" s="160"/>
      <c r="G38" s="159" t="s">
        <v>401</v>
      </c>
      <c r="H38" s="159" t="s">
        <v>104</v>
      </c>
      <c r="I38" s="162">
        <v>18</v>
      </c>
      <c r="J38" s="159" t="s">
        <v>402</v>
      </c>
      <c r="K38" s="160"/>
      <c r="L38" s="160"/>
      <c r="M38" s="160"/>
      <c r="N38" s="160"/>
      <c r="O38" s="160"/>
      <c r="P38" s="162">
        <v>100000</v>
      </c>
      <c r="Q38" s="162">
        <v>0</v>
      </c>
      <c r="R38" s="162">
        <v>9000</v>
      </c>
      <c r="S38" s="162">
        <v>9000</v>
      </c>
      <c r="T38" s="162">
        <v>0</v>
      </c>
      <c r="U38" s="162">
        <f t="shared" si="5"/>
        <v>-100000</v>
      </c>
      <c r="V38" s="162">
        <f t="shared" si="6"/>
        <v>0</v>
      </c>
      <c r="W38" s="162">
        <f t="shared" si="7"/>
        <v>-9000</v>
      </c>
      <c r="X38" s="162">
        <f t="shared" si="8"/>
        <v>-9000</v>
      </c>
      <c r="Y38" s="162">
        <f t="shared" si="9"/>
        <v>0</v>
      </c>
      <c r="Z38" s="159" t="s">
        <v>403</v>
      </c>
      <c r="AA38" s="159" t="s">
        <v>104</v>
      </c>
    </row>
    <row r="39" spans="1:27" x14ac:dyDescent="0.35">
      <c r="A39" s="159" t="s">
        <v>94</v>
      </c>
      <c r="B39" s="161">
        <v>42948</v>
      </c>
      <c r="C39" s="161">
        <v>42979</v>
      </c>
      <c r="D39" s="159" t="s">
        <v>400</v>
      </c>
      <c r="E39" s="160"/>
      <c r="F39" s="160"/>
      <c r="G39" s="159" t="s">
        <v>401</v>
      </c>
      <c r="H39" s="159" t="s">
        <v>104</v>
      </c>
      <c r="I39" s="162">
        <v>18</v>
      </c>
      <c r="J39" s="159" t="s">
        <v>402</v>
      </c>
      <c r="K39" s="160"/>
      <c r="L39" s="160"/>
      <c r="M39" s="160"/>
      <c r="N39" s="160"/>
      <c r="O39" s="160"/>
      <c r="P39" s="162">
        <v>6000</v>
      </c>
      <c r="Q39" s="162">
        <v>0</v>
      </c>
      <c r="R39" s="162">
        <v>540</v>
      </c>
      <c r="S39" s="162">
        <v>540</v>
      </c>
      <c r="T39" s="162">
        <v>0</v>
      </c>
      <c r="U39" s="162">
        <f t="shared" si="5"/>
        <v>-6000</v>
      </c>
      <c r="V39" s="162">
        <f t="shared" si="6"/>
        <v>0</v>
      </c>
      <c r="W39" s="162">
        <f t="shared" si="7"/>
        <v>-540</v>
      </c>
      <c r="X39" s="162">
        <f t="shared" si="8"/>
        <v>-540</v>
      </c>
      <c r="Y39" s="162">
        <f t="shared" si="9"/>
        <v>0</v>
      </c>
      <c r="Z39" s="159" t="s">
        <v>403</v>
      </c>
      <c r="AA39" s="159" t="s">
        <v>104</v>
      </c>
    </row>
    <row r="40" spans="1:27" x14ac:dyDescent="0.35">
      <c r="A40" s="159" t="s">
        <v>94</v>
      </c>
      <c r="B40" s="161">
        <v>42979</v>
      </c>
      <c r="C40" s="161">
        <v>42979</v>
      </c>
      <c r="D40" s="159" t="s">
        <v>400</v>
      </c>
      <c r="E40" s="160"/>
      <c r="F40" s="160"/>
      <c r="G40" s="159" t="s">
        <v>401</v>
      </c>
      <c r="H40" s="159" t="s">
        <v>104</v>
      </c>
      <c r="I40" s="162">
        <v>18</v>
      </c>
      <c r="J40" s="159" t="s">
        <v>402</v>
      </c>
      <c r="K40" s="160"/>
      <c r="L40" s="160"/>
      <c r="M40" s="160"/>
      <c r="N40" s="160"/>
      <c r="O40" s="160"/>
      <c r="P40" s="162">
        <v>15000</v>
      </c>
      <c r="Q40" s="162">
        <v>2700</v>
      </c>
      <c r="R40" s="162">
        <v>0</v>
      </c>
      <c r="S40" s="162">
        <v>0</v>
      </c>
      <c r="T40" s="162">
        <v>0</v>
      </c>
      <c r="U40" s="162">
        <f t="shared" si="5"/>
        <v>-15000</v>
      </c>
      <c r="V40" s="162">
        <f t="shared" si="6"/>
        <v>-2700</v>
      </c>
      <c r="W40" s="162">
        <f t="shared" si="7"/>
        <v>0</v>
      </c>
      <c r="X40" s="162">
        <f t="shared" si="8"/>
        <v>0</v>
      </c>
      <c r="Y40" s="162">
        <f t="shared" si="9"/>
        <v>0</v>
      </c>
      <c r="Z40" s="159" t="s">
        <v>403</v>
      </c>
      <c r="AA40" s="159" t="s">
        <v>104</v>
      </c>
    </row>
    <row r="41" spans="1:27" x14ac:dyDescent="0.35">
      <c r="A41" s="159" t="s">
        <v>94</v>
      </c>
      <c r="B41" s="161">
        <v>42979</v>
      </c>
      <c r="C41" s="161">
        <v>42979</v>
      </c>
      <c r="D41" s="159" t="s">
        <v>400</v>
      </c>
      <c r="E41" s="160"/>
      <c r="F41" s="160"/>
      <c r="G41" s="159" t="s">
        <v>401</v>
      </c>
      <c r="H41" s="159" t="s">
        <v>104</v>
      </c>
      <c r="I41" s="162">
        <v>18</v>
      </c>
      <c r="J41" s="159" t="s">
        <v>402</v>
      </c>
      <c r="K41" s="160"/>
      <c r="L41" s="160"/>
      <c r="M41" s="160"/>
      <c r="N41" s="160"/>
      <c r="O41" s="160"/>
      <c r="P41" s="162">
        <v>2157.56</v>
      </c>
      <c r="Q41" s="162">
        <v>0</v>
      </c>
      <c r="R41" s="162">
        <v>194.18</v>
      </c>
      <c r="S41" s="162">
        <v>194.18</v>
      </c>
      <c r="T41" s="162">
        <v>0</v>
      </c>
      <c r="U41" s="162">
        <f t="shared" si="5"/>
        <v>-2157.56</v>
      </c>
      <c r="V41" s="162">
        <f t="shared" si="6"/>
        <v>0</v>
      </c>
      <c r="W41" s="162">
        <f t="shared" si="7"/>
        <v>-194.18</v>
      </c>
      <c r="X41" s="162">
        <f t="shared" si="8"/>
        <v>-194.18</v>
      </c>
      <c r="Y41" s="162">
        <f t="shared" si="9"/>
        <v>0</v>
      </c>
      <c r="Z41" s="159" t="s">
        <v>403</v>
      </c>
      <c r="AA41" s="159" t="s">
        <v>104</v>
      </c>
    </row>
    <row r="42" spans="1:27" x14ac:dyDescent="0.35">
      <c r="A42" s="159" t="s">
        <v>94</v>
      </c>
      <c r="B42" s="161">
        <v>42979</v>
      </c>
      <c r="C42" s="161">
        <v>42979</v>
      </c>
      <c r="D42" s="159" t="s">
        <v>400</v>
      </c>
      <c r="E42" s="160"/>
      <c r="F42" s="160"/>
      <c r="G42" s="159" t="s">
        <v>401</v>
      </c>
      <c r="H42" s="159" t="s">
        <v>104</v>
      </c>
      <c r="I42" s="162">
        <v>18</v>
      </c>
      <c r="J42" s="159" t="s">
        <v>402</v>
      </c>
      <c r="K42" s="160"/>
      <c r="L42" s="160"/>
      <c r="M42" s="160"/>
      <c r="N42" s="160"/>
      <c r="O42" s="160"/>
      <c r="P42" s="162">
        <v>4218</v>
      </c>
      <c r="Q42" s="162">
        <v>0</v>
      </c>
      <c r="R42" s="162">
        <v>379.62</v>
      </c>
      <c r="S42" s="162">
        <v>379.62</v>
      </c>
      <c r="T42" s="162">
        <v>0</v>
      </c>
      <c r="U42" s="162">
        <f t="shared" si="5"/>
        <v>-4218</v>
      </c>
      <c r="V42" s="162">
        <f t="shared" si="6"/>
        <v>0</v>
      </c>
      <c r="W42" s="162">
        <f t="shared" si="7"/>
        <v>-379.62</v>
      </c>
      <c r="X42" s="162">
        <f t="shared" si="8"/>
        <v>-379.62</v>
      </c>
      <c r="Y42" s="162">
        <f t="shared" si="9"/>
        <v>0</v>
      </c>
      <c r="Z42" s="159" t="s">
        <v>403</v>
      </c>
      <c r="AA42" s="159" t="s">
        <v>104</v>
      </c>
    </row>
    <row r="43" spans="1:27" x14ac:dyDescent="0.35">
      <c r="A43" s="159" t="s">
        <v>94</v>
      </c>
      <c r="B43" s="161">
        <v>42979</v>
      </c>
      <c r="C43" s="161">
        <v>42979</v>
      </c>
      <c r="D43" s="159" t="s">
        <v>400</v>
      </c>
      <c r="E43" s="160"/>
      <c r="F43" s="160"/>
      <c r="G43" s="159" t="s">
        <v>401</v>
      </c>
      <c r="H43" s="159" t="s">
        <v>104</v>
      </c>
      <c r="I43" s="162">
        <v>18</v>
      </c>
      <c r="J43" s="159" t="s">
        <v>402</v>
      </c>
      <c r="K43" s="160"/>
      <c r="L43" s="160"/>
      <c r="M43" s="160"/>
      <c r="N43" s="160"/>
      <c r="O43" s="160"/>
      <c r="P43" s="162">
        <v>1470</v>
      </c>
      <c r="Q43" s="162">
        <v>0</v>
      </c>
      <c r="R43" s="162">
        <v>132.30000000000001</v>
      </c>
      <c r="S43" s="162">
        <v>132.30000000000001</v>
      </c>
      <c r="T43" s="162">
        <v>0</v>
      </c>
      <c r="U43" s="162">
        <f t="shared" si="5"/>
        <v>-1470</v>
      </c>
      <c r="V43" s="162">
        <f t="shared" si="6"/>
        <v>0</v>
      </c>
      <c r="W43" s="162">
        <f t="shared" si="7"/>
        <v>-132.30000000000001</v>
      </c>
      <c r="X43" s="162">
        <f t="shared" si="8"/>
        <v>-132.30000000000001</v>
      </c>
      <c r="Y43" s="162">
        <f t="shared" si="9"/>
        <v>0</v>
      </c>
      <c r="Z43" s="159" t="s">
        <v>403</v>
      </c>
      <c r="AA43" s="159" t="s">
        <v>104</v>
      </c>
    </row>
    <row r="44" spans="1:27" x14ac:dyDescent="0.35">
      <c r="A44" s="159" t="s">
        <v>94</v>
      </c>
      <c r="B44" s="161">
        <v>42979</v>
      </c>
      <c r="C44" s="161">
        <v>42979</v>
      </c>
      <c r="D44" s="159" t="s">
        <v>400</v>
      </c>
      <c r="E44" s="160"/>
      <c r="F44" s="160"/>
      <c r="G44" s="159" t="s">
        <v>401</v>
      </c>
      <c r="H44" s="159" t="s">
        <v>104</v>
      </c>
      <c r="I44" s="162">
        <v>18</v>
      </c>
      <c r="J44" s="159" t="s">
        <v>402</v>
      </c>
      <c r="K44" s="160"/>
      <c r="L44" s="160"/>
      <c r="M44" s="160"/>
      <c r="N44" s="160"/>
      <c r="O44" s="160"/>
      <c r="P44" s="162">
        <v>4600</v>
      </c>
      <c r="Q44" s="162">
        <v>0</v>
      </c>
      <c r="R44" s="162">
        <v>414</v>
      </c>
      <c r="S44" s="162">
        <v>414</v>
      </c>
      <c r="T44" s="162">
        <v>0</v>
      </c>
      <c r="U44" s="162">
        <f t="shared" si="5"/>
        <v>-4600</v>
      </c>
      <c r="V44" s="162">
        <f t="shared" si="6"/>
        <v>0</v>
      </c>
      <c r="W44" s="162">
        <f t="shared" si="7"/>
        <v>-414</v>
      </c>
      <c r="X44" s="162">
        <f t="shared" si="8"/>
        <v>-414</v>
      </c>
      <c r="Y44" s="162">
        <f t="shared" si="9"/>
        <v>0</v>
      </c>
      <c r="Z44" s="159" t="s">
        <v>403</v>
      </c>
      <c r="AA44" s="159" t="s">
        <v>104</v>
      </c>
    </row>
    <row r="45" spans="1:27" x14ac:dyDescent="0.35">
      <c r="A45" s="159" t="s">
        <v>94</v>
      </c>
      <c r="B45" s="161">
        <v>42979</v>
      </c>
      <c r="C45" s="161">
        <v>42979</v>
      </c>
      <c r="D45" s="159" t="s">
        <v>400</v>
      </c>
      <c r="E45" s="160"/>
      <c r="F45" s="160"/>
      <c r="G45" s="159" t="s">
        <v>401</v>
      </c>
      <c r="H45" s="159" t="s">
        <v>104</v>
      </c>
      <c r="I45" s="162">
        <v>28</v>
      </c>
      <c r="J45" s="159" t="s">
        <v>402</v>
      </c>
      <c r="K45" s="160"/>
      <c r="L45" s="160"/>
      <c r="M45" s="160"/>
      <c r="N45" s="160"/>
      <c r="O45" s="160"/>
      <c r="P45" s="162">
        <v>1710.93</v>
      </c>
      <c r="Q45" s="162">
        <v>0</v>
      </c>
      <c r="R45" s="162">
        <v>239.53</v>
      </c>
      <c r="S45" s="162">
        <v>239.53</v>
      </c>
      <c r="T45" s="162">
        <v>0</v>
      </c>
      <c r="U45" s="162">
        <f t="shared" si="5"/>
        <v>-1710.93</v>
      </c>
      <c r="V45" s="162">
        <f t="shared" si="6"/>
        <v>0</v>
      </c>
      <c r="W45" s="162">
        <f t="shared" si="7"/>
        <v>-239.53</v>
      </c>
      <c r="X45" s="162">
        <f t="shared" si="8"/>
        <v>-239.53</v>
      </c>
      <c r="Y45" s="162">
        <f t="shared" si="9"/>
        <v>0</v>
      </c>
      <c r="Z45" s="159" t="s">
        <v>403</v>
      </c>
      <c r="AA45" s="159" t="s">
        <v>104</v>
      </c>
    </row>
    <row r="46" spans="1:27" x14ac:dyDescent="0.35">
      <c r="A46" s="159" t="s">
        <v>94</v>
      </c>
      <c r="B46" s="161">
        <v>42979</v>
      </c>
      <c r="C46" s="161">
        <v>42979</v>
      </c>
      <c r="D46" s="159" t="s">
        <v>400</v>
      </c>
      <c r="E46" s="160"/>
      <c r="F46" s="160"/>
      <c r="G46" s="159" t="s">
        <v>401</v>
      </c>
      <c r="H46" s="159" t="s">
        <v>104</v>
      </c>
      <c r="I46" s="162">
        <v>18</v>
      </c>
      <c r="J46" s="159" t="s">
        <v>402</v>
      </c>
      <c r="K46" s="160"/>
      <c r="L46" s="160"/>
      <c r="M46" s="160"/>
      <c r="N46" s="160"/>
      <c r="O46" s="160"/>
      <c r="P46" s="162">
        <v>72000</v>
      </c>
      <c r="Q46" s="162">
        <v>0</v>
      </c>
      <c r="R46" s="162">
        <v>6480</v>
      </c>
      <c r="S46" s="162">
        <v>6480</v>
      </c>
      <c r="T46" s="162">
        <v>0</v>
      </c>
      <c r="U46" s="162">
        <f t="shared" si="5"/>
        <v>-72000</v>
      </c>
      <c r="V46" s="162">
        <f t="shared" si="6"/>
        <v>0</v>
      </c>
      <c r="W46" s="162">
        <f t="shared" si="7"/>
        <v>-6480</v>
      </c>
      <c r="X46" s="162">
        <f t="shared" si="8"/>
        <v>-6480</v>
      </c>
      <c r="Y46" s="162">
        <f t="shared" si="9"/>
        <v>0</v>
      </c>
      <c r="Z46" s="159" t="s">
        <v>403</v>
      </c>
      <c r="AA46" s="159" t="s">
        <v>104</v>
      </c>
    </row>
    <row r="47" spans="1:27" x14ac:dyDescent="0.35">
      <c r="A47" s="159" t="s">
        <v>94</v>
      </c>
      <c r="B47" s="161">
        <v>42979</v>
      </c>
      <c r="C47" s="161">
        <v>42979</v>
      </c>
      <c r="D47" s="159" t="s">
        <v>400</v>
      </c>
      <c r="E47" s="160"/>
      <c r="F47" s="160"/>
      <c r="G47" s="159" t="s">
        <v>401</v>
      </c>
      <c r="H47" s="159" t="s">
        <v>104</v>
      </c>
      <c r="I47" s="162">
        <v>28</v>
      </c>
      <c r="J47" s="159" t="s">
        <v>402</v>
      </c>
      <c r="K47" s="160"/>
      <c r="L47" s="160"/>
      <c r="M47" s="160"/>
      <c r="N47" s="160"/>
      <c r="O47" s="160"/>
      <c r="P47" s="162">
        <v>8108.4</v>
      </c>
      <c r="Q47" s="162">
        <v>0</v>
      </c>
      <c r="R47" s="162">
        <v>1135.18</v>
      </c>
      <c r="S47" s="162">
        <v>1135.18</v>
      </c>
      <c r="T47" s="162">
        <v>0</v>
      </c>
      <c r="U47" s="162">
        <f t="shared" si="5"/>
        <v>-8108.4</v>
      </c>
      <c r="V47" s="162">
        <f t="shared" si="6"/>
        <v>0</v>
      </c>
      <c r="W47" s="162">
        <f t="shared" si="7"/>
        <v>-1135.18</v>
      </c>
      <c r="X47" s="162">
        <f t="shared" si="8"/>
        <v>-1135.18</v>
      </c>
      <c r="Y47" s="162">
        <f t="shared" si="9"/>
        <v>0</v>
      </c>
      <c r="Z47" s="159" t="s">
        <v>403</v>
      </c>
      <c r="AA47" s="159" t="s">
        <v>104</v>
      </c>
    </row>
    <row r="48" spans="1:27" x14ac:dyDescent="0.35">
      <c r="A48" s="159" t="s">
        <v>94</v>
      </c>
      <c r="B48" s="161">
        <v>42979</v>
      </c>
      <c r="C48" s="161">
        <v>42979</v>
      </c>
      <c r="D48" s="159" t="s">
        <v>400</v>
      </c>
      <c r="E48" s="160"/>
      <c r="F48" s="160"/>
      <c r="G48" s="159" t="s">
        <v>401</v>
      </c>
      <c r="H48" s="159" t="s">
        <v>104</v>
      </c>
      <c r="I48" s="162">
        <v>18</v>
      </c>
      <c r="J48" s="159" t="s">
        <v>402</v>
      </c>
      <c r="K48" s="160"/>
      <c r="L48" s="160"/>
      <c r="M48" s="160"/>
      <c r="N48" s="160"/>
      <c r="O48" s="160"/>
      <c r="P48" s="162">
        <v>30000</v>
      </c>
      <c r="Q48" s="162">
        <v>0</v>
      </c>
      <c r="R48" s="162">
        <v>2700</v>
      </c>
      <c r="S48" s="162">
        <v>2700</v>
      </c>
      <c r="T48" s="162">
        <v>0</v>
      </c>
      <c r="U48" s="162">
        <f t="shared" si="5"/>
        <v>-30000</v>
      </c>
      <c r="V48" s="162">
        <f t="shared" si="6"/>
        <v>0</v>
      </c>
      <c r="W48" s="162">
        <f t="shared" si="7"/>
        <v>-2700</v>
      </c>
      <c r="X48" s="162">
        <f t="shared" si="8"/>
        <v>-2700</v>
      </c>
      <c r="Y48" s="162">
        <f t="shared" si="9"/>
        <v>0</v>
      </c>
      <c r="Z48" s="159" t="s">
        <v>403</v>
      </c>
      <c r="AA48" s="159" t="s">
        <v>104</v>
      </c>
    </row>
    <row r="49" spans="1:27" x14ac:dyDescent="0.35">
      <c r="A49" s="159" t="s">
        <v>94</v>
      </c>
      <c r="B49" s="161">
        <v>42979</v>
      </c>
      <c r="C49" s="161">
        <v>42979</v>
      </c>
      <c r="D49" s="159" t="s">
        <v>400</v>
      </c>
      <c r="E49" s="160"/>
      <c r="F49" s="160"/>
      <c r="G49" s="159" t="s">
        <v>401</v>
      </c>
      <c r="H49" s="159" t="s">
        <v>104</v>
      </c>
      <c r="I49" s="162">
        <v>12</v>
      </c>
      <c r="J49" s="159" t="s">
        <v>402</v>
      </c>
      <c r="K49" s="160"/>
      <c r="L49" s="160"/>
      <c r="M49" s="160"/>
      <c r="N49" s="160"/>
      <c r="O49" s="160"/>
      <c r="P49" s="162">
        <v>300</v>
      </c>
      <c r="Q49" s="162">
        <v>0</v>
      </c>
      <c r="R49" s="162">
        <v>18</v>
      </c>
      <c r="S49" s="162">
        <v>18</v>
      </c>
      <c r="T49" s="162">
        <v>0</v>
      </c>
      <c r="U49" s="162">
        <f t="shared" si="5"/>
        <v>-300</v>
      </c>
      <c r="V49" s="162">
        <f t="shared" si="6"/>
        <v>0</v>
      </c>
      <c r="W49" s="162">
        <f t="shared" si="7"/>
        <v>-18</v>
      </c>
      <c r="X49" s="162">
        <f t="shared" si="8"/>
        <v>-18</v>
      </c>
      <c r="Y49" s="162">
        <f t="shared" si="9"/>
        <v>0</v>
      </c>
      <c r="Z49" s="159" t="s">
        <v>403</v>
      </c>
      <c r="AA49" s="159" t="s">
        <v>104</v>
      </c>
    </row>
    <row r="50" spans="1:27" x14ac:dyDescent="0.35">
      <c r="A50" s="159" t="s">
        <v>94</v>
      </c>
      <c r="B50" s="161">
        <v>42979</v>
      </c>
      <c r="C50" s="161">
        <v>42979</v>
      </c>
      <c r="D50" s="159" t="s">
        <v>400</v>
      </c>
      <c r="E50" s="160"/>
      <c r="F50" s="160"/>
      <c r="G50" s="159" t="s">
        <v>401</v>
      </c>
      <c r="H50" s="159" t="s">
        <v>104</v>
      </c>
      <c r="I50" s="162">
        <v>18</v>
      </c>
      <c r="J50" s="159" t="s">
        <v>402</v>
      </c>
      <c r="K50" s="160"/>
      <c r="L50" s="160"/>
      <c r="M50" s="160"/>
      <c r="N50" s="160"/>
      <c r="O50" s="160"/>
      <c r="P50" s="162">
        <v>60</v>
      </c>
      <c r="Q50" s="162">
        <v>0</v>
      </c>
      <c r="R50" s="162">
        <v>5.4</v>
      </c>
      <c r="S50" s="162">
        <v>5.4</v>
      </c>
      <c r="T50" s="162">
        <v>0</v>
      </c>
      <c r="U50" s="162">
        <f t="shared" si="5"/>
        <v>-60</v>
      </c>
      <c r="V50" s="162">
        <f t="shared" si="6"/>
        <v>0</v>
      </c>
      <c r="W50" s="162">
        <f t="shared" si="7"/>
        <v>-5.4</v>
      </c>
      <c r="X50" s="162">
        <f t="shared" si="8"/>
        <v>-5.4</v>
      </c>
      <c r="Y50" s="162">
        <f t="shared" si="9"/>
        <v>0</v>
      </c>
      <c r="Z50" s="159" t="s">
        <v>403</v>
      </c>
      <c r="AA50" s="159" t="s">
        <v>104</v>
      </c>
    </row>
    <row r="51" spans="1:27" x14ac:dyDescent="0.35">
      <c r="A51" s="159" t="s">
        <v>94</v>
      </c>
      <c r="B51" s="161">
        <v>42979</v>
      </c>
      <c r="C51" s="161">
        <v>42979</v>
      </c>
      <c r="D51" s="159" t="s">
        <v>400</v>
      </c>
      <c r="E51" s="160"/>
      <c r="F51" s="160"/>
      <c r="G51" s="159" t="s">
        <v>401</v>
      </c>
      <c r="H51" s="159" t="s">
        <v>104</v>
      </c>
      <c r="I51" s="162">
        <v>18</v>
      </c>
      <c r="J51" s="159" t="s">
        <v>402</v>
      </c>
      <c r="K51" s="160"/>
      <c r="L51" s="160"/>
      <c r="M51" s="160"/>
      <c r="N51" s="160"/>
      <c r="O51" s="160"/>
      <c r="P51" s="162">
        <v>2118</v>
      </c>
      <c r="Q51" s="162">
        <v>0</v>
      </c>
      <c r="R51" s="162">
        <v>190.62</v>
      </c>
      <c r="S51" s="162">
        <v>190.62</v>
      </c>
      <c r="T51" s="162">
        <v>0</v>
      </c>
      <c r="U51" s="162">
        <f t="shared" si="5"/>
        <v>-2118</v>
      </c>
      <c r="V51" s="162">
        <f t="shared" si="6"/>
        <v>0</v>
      </c>
      <c r="W51" s="162">
        <f t="shared" si="7"/>
        <v>-190.62</v>
      </c>
      <c r="X51" s="162">
        <f t="shared" si="8"/>
        <v>-190.62</v>
      </c>
      <c r="Y51" s="162">
        <f t="shared" si="9"/>
        <v>0</v>
      </c>
      <c r="Z51" s="159" t="s">
        <v>403</v>
      </c>
      <c r="AA51" s="159" t="s">
        <v>104</v>
      </c>
    </row>
    <row r="52" spans="1:27" x14ac:dyDescent="0.35">
      <c r="A52" s="159" t="s">
        <v>94</v>
      </c>
      <c r="B52" s="161">
        <v>42979</v>
      </c>
      <c r="C52" s="161">
        <v>42979</v>
      </c>
      <c r="D52" s="159" t="s">
        <v>400</v>
      </c>
      <c r="E52" s="160"/>
      <c r="F52" s="160"/>
      <c r="G52" s="159" t="s">
        <v>401</v>
      </c>
      <c r="H52" s="159" t="s">
        <v>104</v>
      </c>
      <c r="I52" s="162">
        <v>18</v>
      </c>
      <c r="J52" s="159" t="s">
        <v>402</v>
      </c>
      <c r="K52" s="160"/>
      <c r="L52" s="160"/>
      <c r="M52" s="160"/>
      <c r="N52" s="160"/>
      <c r="O52" s="160"/>
      <c r="P52" s="162">
        <v>6851.72</v>
      </c>
      <c r="Q52" s="162">
        <v>0</v>
      </c>
      <c r="R52" s="162">
        <v>616.65</v>
      </c>
      <c r="S52" s="162">
        <v>616.65</v>
      </c>
      <c r="T52" s="162">
        <v>0</v>
      </c>
      <c r="U52" s="162">
        <f t="shared" si="5"/>
        <v>-6851.72</v>
      </c>
      <c r="V52" s="162">
        <f t="shared" si="6"/>
        <v>0</v>
      </c>
      <c r="W52" s="162">
        <f t="shared" si="7"/>
        <v>-616.65</v>
      </c>
      <c r="X52" s="162">
        <f t="shared" si="8"/>
        <v>-616.65</v>
      </c>
      <c r="Y52" s="162">
        <f t="shared" si="9"/>
        <v>0</v>
      </c>
      <c r="Z52" s="159" t="s">
        <v>403</v>
      </c>
      <c r="AA52" s="159" t="s">
        <v>104</v>
      </c>
    </row>
    <row r="53" spans="1:27" x14ac:dyDescent="0.35">
      <c r="A53" s="159" t="s">
        <v>94</v>
      </c>
      <c r="B53" s="161">
        <v>42979</v>
      </c>
      <c r="C53" s="161">
        <v>42979</v>
      </c>
      <c r="D53" s="159" t="s">
        <v>400</v>
      </c>
      <c r="E53" s="160"/>
      <c r="F53" s="160"/>
      <c r="G53" s="159" t="s">
        <v>401</v>
      </c>
      <c r="H53" s="159" t="s">
        <v>104</v>
      </c>
      <c r="I53" s="162">
        <v>28</v>
      </c>
      <c r="J53" s="159" t="s">
        <v>402</v>
      </c>
      <c r="K53" s="160"/>
      <c r="L53" s="160"/>
      <c r="M53" s="160"/>
      <c r="N53" s="160"/>
      <c r="O53" s="160"/>
      <c r="P53" s="162">
        <v>39553.480000000003</v>
      </c>
      <c r="Q53" s="162">
        <v>0</v>
      </c>
      <c r="R53" s="162">
        <v>5537.49</v>
      </c>
      <c r="S53" s="162">
        <v>5537.49</v>
      </c>
      <c r="T53" s="162">
        <v>0</v>
      </c>
      <c r="U53" s="162">
        <f t="shared" si="5"/>
        <v>-39553.480000000003</v>
      </c>
      <c r="V53" s="162">
        <f t="shared" si="6"/>
        <v>0</v>
      </c>
      <c r="W53" s="162">
        <f t="shared" si="7"/>
        <v>-5537.49</v>
      </c>
      <c r="X53" s="162">
        <f t="shared" si="8"/>
        <v>-5537.49</v>
      </c>
      <c r="Y53" s="162">
        <f t="shared" si="9"/>
        <v>0</v>
      </c>
      <c r="Z53" s="159" t="s">
        <v>403</v>
      </c>
      <c r="AA53" s="159" t="s">
        <v>104</v>
      </c>
    </row>
    <row r="54" spans="1:27" x14ac:dyDescent="0.35">
      <c r="A54" s="159" t="s">
        <v>94</v>
      </c>
      <c r="B54" s="161">
        <v>42979</v>
      </c>
      <c r="C54" s="161">
        <v>42979</v>
      </c>
      <c r="D54" s="159" t="s">
        <v>400</v>
      </c>
      <c r="E54" s="160"/>
      <c r="F54" s="160"/>
      <c r="G54" s="159" t="s">
        <v>401</v>
      </c>
      <c r="H54" s="159" t="s">
        <v>104</v>
      </c>
      <c r="I54" s="162">
        <v>28</v>
      </c>
      <c r="J54" s="159" t="s">
        <v>402</v>
      </c>
      <c r="K54" s="160"/>
      <c r="L54" s="160"/>
      <c r="M54" s="160"/>
      <c r="N54" s="160"/>
      <c r="O54" s="160"/>
      <c r="P54" s="162">
        <v>11720</v>
      </c>
      <c r="Q54" s="162">
        <v>0</v>
      </c>
      <c r="R54" s="162">
        <v>1640.8</v>
      </c>
      <c r="S54" s="162">
        <v>1640.8</v>
      </c>
      <c r="T54" s="162">
        <v>0</v>
      </c>
      <c r="U54" s="162">
        <f t="shared" si="5"/>
        <v>-11720</v>
      </c>
      <c r="V54" s="162">
        <f t="shared" si="6"/>
        <v>0</v>
      </c>
      <c r="W54" s="162">
        <f t="shared" si="7"/>
        <v>-1640.8</v>
      </c>
      <c r="X54" s="162">
        <f t="shared" si="8"/>
        <v>-1640.8</v>
      </c>
      <c r="Y54" s="162">
        <f t="shared" si="9"/>
        <v>0</v>
      </c>
      <c r="Z54" s="159" t="s">
        <v>403</v>
      </c>
      <c r="AA54" s="159" t="s">
        <v>104</v>
      </c>
    </row>
    <row r="55" spans="1:27" x14ac:dyDescent="0.35">
      <c r="A55" s="159" t="s">
        <v>94</v>
      </c>
      <c r="B55" s="161">
        <v>42979</v>
      </c>
      <c r="C55" s="161">
        <v>42979</v>
      </c>
      <c r="D55" s="159" t="s">
        <v>400</v>
      </c>
      <c r="E55" s="160"/>
      <c r="F55" s="160"/>
      <c r="G55" s="159" t="s">
        <v>401</v>
      </c>
      <c r="H55" s="159" t="s">
        <v>104</v>
      </c>
      <c r="I55" s="162">
        <v>18</v>
      </c>
      <c r="J55" s="159" t="s">
        <v>402</v>
      </c>
      <c r="K55" s="160"/>
      <c r="L55" s="160"/>
      <c r="M55" s="160"/>
      <c r="N55" s="160"/>
      <c r="O55" s="160"/>
      <c r="P55" s="162">
        <v>10155.299999999999</v>
      </c>
      <c r="Q55" s="162">
        <v>0</v>
      </c>
      <c r="R55" s="162">
        <v>913.98</v>
      </c>
      <c r="S55" s="162">
        <v>913.98</v>
      </c>
      <c r="T55" s="162">
        <v>0</v>
      </c>
      <c r="U55" s="162">
        <f t="shared" si="5"/>
        <v>-10155.299999999999</v>
      </c>
      <c r="V55" s="162">
        <f t="shared" si="6"/>
        <v>0</v>
      </c>
      <c r="W55" s="162">
        <f t="shared" si="7"/>
        <v>-913.98</v>
      </c>
      <c r="X55" s="162">
        <f t="shared" si="8"/>
        <v>-913.98</v>
      </c>
      <c r="Y55" s="162">
        <f t="shared" si="9"/>
        <v>0</v>
      </c>
      <c r="Z55" s="159" t="s">
        <v>403</v>
      </c>
      <c r="AA55" s="159" t="s">
        <v>104</v>
      </c>
    </row>
    <row r="56" spans="1:27" x14ac:dyDescent="0.35">
      <c r="A56" s="159" t="s">
        <v>94</v>
      </c>
      <c r="B56" s="161">
        <v>42979</v>
      </c>
      <c r="C56" s="161">
        <v>42979</v>
      </c>
      <c r="D56" s="159" t="s">
        <v>400</v>
      </c>
      <c r="E56" s="160"/>
      <c r="F56" s="160"/>
      <c r="G56" s="159" t="s">
        <v>401</v>
      </c>
      <c r="H56" s="159" t="s">
        <v>104</v>
      </c>
      <c r="I56" s="162">
        <v>28</v>
      </c>
      <c r="J56" s="159" t="s">
        <v>402</v>
      </c>
      <c r="K56" s="160"/>
      <c r="L56" s="160"/>
      <c r="M56" s="160"/>
      <c r="N56" s="160"/>
      <c r="O56" s="160"/>
      <c r="P56" s="162">
        <v>18213.900000000001</v>
      </c>
      <c r="Q56" s="162">
        <v>0</v>
      </c>
      <c r="R56" s="162">
        <v>2549.9499999999998</v>
      </c>
      <c r="S56" s="162">
        <v>2549.9499999999998</v>
      </c>
      <c r="T56" s="162">
        <v>0</v>
      </c>
      <c r="U56" s="162">
        <f t="shared" si="5"/>
        <v>-18213.900000000001</v>
      </c>
      <c r="V56" s="162">
        <f t="shared" si="6"/>
        <v>0</v>
      </c>
      <c r="W56" s="162">
        <f t="shared" si="7"/>
        <v>-2549.9499999999998</v>
      </c>
      <c r="X56" s="162">
        <f t="shared" si="8"/>
        <v>-2549.9499999999998</v>
      </c>
      <c r="Y56" s="162">
        <f t="shared" si="9"/>
        <v>0</v>
      </c>
      <c r="Z56" s="159" t="s">
        <v>403</v>
      </c>
      <c r="AA56" s="159" t="s">
        <v>104</v>
      </c>
    </row>
    <row r="57" spans="1:27" x14ac:dyDescent="0.35">
      <c r="A57" s="159" t="s">
        <v>94</v>
      </c>
      <c r="B57" s="161">
        <v>42979</v>
      </c>
      <c r="C57" s="161">
        <v>42979</v>
      </c>
      <c r="D57" s="159" t="s">
        <v>400</v>
      </c>
      <c r="E57" s="160"/>
      <c r="F57" s="160"/>
      <c r="G57" s="159" t="s">
        <v>401</v>
      </c>
      <c r="H57" s="159" t="s">
        <v>104</v>
      </c>
      <c r="I57" s="162">
        <v>28</v>
      </c>
      <c r="J57" s="159" t="s">
        <v>402</v>
      </c>
      <c r="K57" s="160"/>
      <c r="L57" s="160"/>
      <c r="M57" s="160"/>
      <c r="N57" s="160"/>
      <c r="O57" s="160"/>
      <c r="P57" s="162">
        <v>14300</v>
      </c>
      <c r="Q57" s="162">
        <v>0</v>
      </c>
      <c r="R57" s="162">
        <v>2002</v>
      </c>
      <c r="S57" s="162">
        <v>2002</v>
      </c>
      <c r="T57" s="162">
        <v>0</v>
      </c>
      <c r="U57" s="162">
        <f t="shared" si="5"/>
        <v>-14300</v>
      </c>
      <c r="V57" s="162">
        <f t="shared" si="6"/>
        <v>0</v>
      </c>
      <c r="W57" s="162">
        <f t="shared" si="7"/>
        <v>-2002</v>
      </c>
      <c r="X57" s="162">
        <f t="shared" si="8"/>
        <v>-2002</v>
      </c>
      <c r="Y57" s="162">
        <f t="shared" si="9"/>
        <v>0</v>
      </c>
      <c r="Z57" s="159" t="s">
        <v>403</v>
      </c>
      <c r="AA57" s="159" t="s">
        <v>104</v>
      </c>
    </row>
    <row r="58" spans="1:27" x14ac:dyDescent="0.35">
      <c r="A58" s="159" t="s">
        <v>94</v>
      </c>
      <c r="B58" s="161">
        <v>42979</v>
      </c>
      <c r="C58" s="161">
        <v>42979</v>
      </c>
      <c r="D58" s="159" t="s">
        <v>400</v>
      </c>
      <c r="E58" s="160"/>
      <c r="F58" s="160"/>
      <c r="G58" s="159" t="s">
        <v>401</v>
      </c>
      <c r="H58" s="159" t="s">
        <v>104</v>
      </c>
      <c r="I58" s="162">
        <v>12</v>
      </c>
      <c r="J58" s="159" t="s">
        <v>402</v>
      </c>
      <c r="K58" s="160"/>
      <c r="L58" s="160"/>
      <c r="M58" s="160"/>
      <c r="N58" s="160"/>
      <c r="O58" s="160"/>
      <c r="P58" s="162">
        <v>3525</v>
      </c>
      <c r="Q58" s="162">
        <v>0</v>
      </c>
      <c r="R58" s="162">
        <v>211.5</v>
      </c>
      <c r="S58" s="162">
        <v>211.5</v>
      </c>
      <c r="T58" s="162">
        <v>0</v>
      </c>
      <c r="U58" s="162">
        <f t="shared" si="5"/>
        <v>-3525</v>
      </c>
      <c r="V58" s="162">
        <f t="shared" si="6"/>
        <v>0</v>
      </c>
      <c r="W58" s="162">
        <f t="shared" si="7"/>
        <v>-211.5</v>
      </c>
      <c r="X58" s="162">
        <f t="shared" si="8"/>
        <v>-211.5</v>
      </c>
      <c r="Y58" s="162">
        <f t="shared" si="9"/>
        <v>0</v>
      </c>
      <c r="Z58" s="159" t="s">
        <v>403</v>
      </c>
      <c r="AA58" s="159" t="s">
        <v>104</v>
      </c>
    </row>
    <row r="59" spans="1:27" x14ac:dyDescent="0.35">
      <c r="A59" s="159" t="s">
        <v>94</v>
      </c>
      <c r="B59" s="161">
        <v>42979</v>
      </c>
      <c r="C59" s="161">
        <v>42979</v>
      </c>
      <c r="D59" s="159" t="s">
        <v>400</v>
      </c>
      <c r="E59" s="160"/>
      <c r="F59" s="160"/>
      <c r="G59" s="159" t="s">
        <v>401</v>
      </c>
      <c r="H59" s="159" t="s">
        <v>104</v>
      </c>
      <c r="I59" s="162">
        <v>18</v>
      </c>
      <c r="J59" s="159" t="s">
        <v>402</v>
      </c>
      <c r="K59" s="160"/>
      <c r="L59" s="160"/>
      <c r="M59" s="160"/>
      <c r="N59" s="160"/>
      <c r="O59" s="160"/>
      <c r="P59" s="162">
        <v>1098</v>
      </c>
      <c r="Q59" s="162">
        <v>0</v>
      </c>
      <c r="R59" s="162">
        <v>99</v>
      </c>
      <c r="S59" s="162">
        <v>99</v>
      </c>
      <c r="T59" s="162">
        <v>0</v>
      </c>
      <c r="U59" s="162">
        <f t="shared" si="5"/>
        <v>-1098</v>
      </c>
      <c r="V59" s="162">
        <f t="shared" si="6"/>
        <v>0</v>
      </c>
      <c r="W59" s="162">
        <f t="shared" si="7"/>
        <v>-99</v>
      </c>
      <c r="X59" s="162">
        <f t="shared" si="8"/>
        <v>-99</v>
      </c>
      <c r="Y59" s="162">
        <f t="shared" si="9"/>
        <v>0</v>
      </c>
      <c r="Z59" s="159" t="s">
        <v>403</v>
      </c>
      <c r="AA59" s="159" t="s">
        <v>104</v>
      </c>
    </row>
    <row r="60" spans="1:27" x14ac:dyDescent="0.35">
      <c r="A60" s="159" t="s">
        <v>94</v>
      </c>
      <c r="B60" s="161">
        <v>42979</v>
      </c>
      <c r="C60" s="161">
        <v>42979</v>
      </c>
      <c r="D60" s="159" t="s">
        <v>400</v>
      </c>
      <c r="E60" s="160"/>
      <c r="F60" s="159"/>
      <c r="G60" s="159" t="s">
        <v>401</v>
      </c>
      <c r="H60" s="159" t="s">
        <v>104</v>
      </c>
      <c r="I60" s="162">
        <v>18</v>
      </c>
      <c r="J60" s="159" t="s">
        <v>402</v>
      </c>
      <c r="K60" s="160"/>
      <c r="L60" s="160"/>
      <c r="M60" s="160"/>
      <c r="N60" s="160"/>
      <c r="O60" s="160"/>
      <c r="P60" s="162">
        <v>3212</v>
      </c>
      <c r="Q60" s="162">
        <v>0</v>
      </c>
      <c r="R60" s="162">
        <v>289.08</v>
      </c>
      <c r="S60" s="162">
        <v>289.08</v>
      </c>
      <c r="T60" s="162">
        <v>0</v>
      </c>
      <c r="U60" s="162">
        <f t="shared" si="5"/>
        <v>-3212</v>
      </c>
      <c r="V60" s="162">
        <f t="shared" si="6"/>
        <v>0</v>
      </c>
      <c r="W60" s="162">
        <f t="shared" si="7"/>
        <v>-289.08</v>
      </c>
      <c r="X60" s="162">
        <f t="shared" si="8"/>
        <v>-289.08</v>
      </c>
      <c r="Y60" s="162">
        <f t="shared" si="9"/>
        <v>0</v>
      </c>
      <c r="Z60" s="159" t="s">
        <v>403</v>
      </c>
      <c r="AA60" s="159" t="s">
        <v>104</v>
      </c>
    </row>
    <row r="61" spans="1:27" x14ac:dyDescent="0.35">
      <c r="A61" s="159" t="s">
        <v>94</v>
      </c>
      <c r="B61" s="161">
        <v>42979</v>
      </c>
      <c r="C61" s="161">
        <v>42979</v>
      </c>
      <c r="D61" s="159" t="s">
        <v>400</v>
      </c>
      <c r="E61" s="160"/>
      <c r="F61" s="160"/>
      <c r="G61" s="159" t="s">
        <v>401</v>
      </c>
      <c r="H61" s="159" t="s">
        <v>104</v>
      </c>
      <c r="I61" s="162">
        <v>28</v>
      </c>
      <c r="J61" s="159" t="s">
        <v>402</v>
      </c>
      <c r="K61" s="160"/>
      <c r="L61" s="160"/>
      <c r="M61" s="160"/>
      <c r="N61" s="160"/>
      <c r="O61" s="160"/>
      <c r="P61" s="162">
        <v>3968.75</v>
      </c>
      <c r="Q61" s="162">
        <v>0</v>
      </c>
      <c r="R61" s="162">
        <v>555.63</v>
      </c>
      <c r="S61" s="162">
        <v>555.63</v>
      </c>
      <c r="T61" s="162">
        <v>0</v>
      </c>
      <c r="U61" s="162">
        <f t="shared" si="5"/>
        <v>-3968.75</v>
      </c>
      <c r="V61" s="162">
        <f t="shared" si="6"/>
        <v>0</v>
      </c>
      <c r="W61" s="162">
        <f t="shared" si="7"/>
        <v>-555.63</v>
      </c>
      <c r="X61" s="162">
        <f t="shared" si="8"/>
        <v>-555.63</v>
      </c>
      <c r="Y61" s="162">
        <f t="shared" si="9"/>
        <v>0</v>
      </c>
      <c r="Z61" s="159" t="s">
        <v>403</v>
      </c>
      <c r="AA61" s="159" t="s">
        <v>104</v>
      </c>
    </row>
    <row r="62" spans="1:27" x14ac:dyDescent="0.35">
      <c r="A62" s="159" t="s">
        <v>94</v>
      </c>
      <c r="B62" s="161">
        <v>42979</v>
      </c>
      <c r="C62" s="161">
        <v>42979</v>
      </c>
      <c r="D62" s="159" t="s">
        <v>400</v>
      </c>
      <c r="E62" s="160"/>
      <c r="F62" s="160"/>
      <c r="G62" s="159" t="s">
        <v>401</v>
      </c>
      <c r="H62" s="159" t="s">
        <v>104</v>
      </c>
      <c r="I62" s="162">
        <v>18</v>
      </c>
      <c r="J62" s="159" t="s">
        <v>402</v>
      </c>
      <c r="K62" s="160"/>
      <c r="L62" s="160"/>
      <c r="M62" s="160"/>
      <c r="N62" s="160"/>
      <c r="O62" s="160"/>
      <c r="P62" s="162">
        <v>3276</v>
      </c>
      <c r="Q62" s="162">
        <v>0</v>
      </c>
      <c r="R62" s="162">
        <v>294.83999999999997</v>
      </c>
      <c r="S62" s="162">
        <v>294.83999999999997</v>
      </c>
      <c r="T62" s="162">
        <v>0</v>
      </c>
      <c r="U62" s="162">
        <f t="shared" si="5"/>
        <v>-3276</v>
      </c>
      <c r="V62" s="162">
        <f t="shared" si="6"/>
        <v>0</v>
      </c>
      <c r="W62" s="162">
        <f t="shared" si="7"/>
        <v>-294.83999999999997</v>
      </c>
      <c r="X62" s="162">
        <f t="shared" si="8"/>
        <v>-294.83999999999997</v>
      </c>
      <c r="Y62" s="162">
        <f t="shared" si="9"/>
        <v>0</v>
      </c>
      <c r="Z62" s="159" t="s">
        <v>403</v>
      </c>
      <c r="AA62" s="159" t="s">
        <v>104</v>
      </c>
    </row>
    <row r="63" spans="1:27" x14ac:dyDescent="0.35">
      <c r="A63" s="159" t="s">
        <v>94</v>
      </c>
      <c r="B63" s="161">
        <v>42979</v>
      </c>
      <c r="C63" s="161">
        <v>42979</v>
      </c>
      <c r="D63" s="159" t="s">
        <v>400</v>
      </c>
      <c r="E63" s="160"/>
      <c r="F63" s="160"/>
      <c r="G63" s="159" t="s">
        <v>401</v>
      </c>
      <c r="H63" s="159" t="s">
        <v>104</v>
      </c>
      <c r="I63" s="162">
        <v>18</v>
      </c>
      <c r="J63" s="159" t="s">
        <v>402</v>
      </c>
      <c r="K63" s="160"/>
      <c r="L63" s="160"/>
      <c r="M63" s="160"/>
      <c r="N63" s="160"/>
      <c r="O63" s="160"/>
      <c r="P63" s="162">
        <v>2240</v>
      </c>
      <c r="Q63" s="162">
        <v>0</v>
      </c>
      <c r="R63" s="162">
        <v>201.2</v>
      </c>
      <c r="S63" s="162">
        <v>201.2</v>
      </c>
      <c r="T63" s="162">
        <v>0</v>
      </c>
      <c r="U63" s="162">
        <f t="shared" si="5"/>
        <v>-2240</v>
      </c>
      <c r="V63" s="162">
        <f t="shared" si="6"/>
        <v>0</v>
      </c>
      <c r="W63" s="162">
        <f t="shared" si="7"/>
        <v>-201.2</v>
      </c>
      <c r="X63" s="162">
        <f t="shared" si="8"/>
        <v>-201.2</v>
      </c>
      <c r="Y63" s="162">
        <f t="shared" si="9"/>
        <v>0</v>
      </c>
      <c r="Z63" s="159" t="s">
        <v>403</v>
      </c>
      <c r="AA63" s="159" t="s">
        <v>104</v>
      </c>
    </row>
    <row r="64" spans="1:27" x14ac:dyDescent="0.35">
      <c r="A64" s="159" t="s">
        <v>94</v>
      </c>
      <c r="B64" s="161">
        <v>42979</v>
      </c>
      <c r="C64" s="161">
        <v>42979</v>
      </c>
      <c r="D64" s="159" t="s">
        <v>400</v>
      </c>
      <c r="E64" s="160"/>
      <c r="F64" s="160"/>
      <c r="G64" s="159" t="s">
        <v>401</v>
      </c>
      <c r="H64" s="159" t="s">
        <v>104</v>
      </c>
      <c r="I64" s="162">
        <v>28</v>
      </c>
      <c r="J64" s="159" t="s">
        <v>402</v>
      </c>
      <c r="K64" s="160"/>
      <c r="L64" s="160"/>
      <c r="M64" s="160"/>
      <c r="N64" s="160"/>
      <c r="O64" s="160"/>
      <c r="P64" s="162">
        <v>510</v>
      </c>
      <c r="Q64" s="162">
        <v>0</v>
      </c>
      <c r="R64" s="162">
        <v>71.400000000000006</v>
      </c>
      <c r="S64" s="162">
        <v>71.400000000000006</v>
      </c>
      <c r="T64" s="162">
        <v>0</v>
      </c>
      <c r="U64" s="162">
        <f t="shared" si="5"/>
        <v>-510</v>
      </c>
      <c r="V64" s="162">
        <f t="shared" si="6"/>
        <v>0</v>
      </c>
      <c r="W64" s="162">
        <f t="shared" si="7"/>
        <v>-71.400000000000006</v>
      </c>
      <c r="X64" s="162">
        <f t="shared" si="8"/>
        <v>-71.400000000000006</v>
      </c>
      <c r="Y64" s="162">
        <f t="shared" si="9"/>
        <v>0</v>
      </c>
      <c r="Z64" s="159" t="s">
        <v>403</v>
      </c>
      <c r="AA64" s="159" t="s">
        <v>104</v>
      </c>
    </row>
    <row r="65" spans="1:27" x14ac:dyDescent="0.35">
      <c r="A65" s="159" t="s">
        <v>94</v>
      </c>
      <c r="B65" s="161">
        <v>42979</v>
      </c>
      <c r="C65" s="161">
        <v>42979</v>
      </c>
      <c r="D65" s="159" t="s">
        <v>400</v>
      </c>
      <c r="E65" s="160"/>
      <c r="F65" s="160"/>
      <c r="G65" s="159" t="s">
        <v>401</v>
      </c>
      <c r="H65" s="159" t="s">
        <v>104</v>
      </c>
      <c r="I65" s="162">
        <v>12</v>
      </c>
      <c r="J65" s="159" t="s">
        <v>402</v>
      </c>
      <c r="K65" s="160"/>
      <c r="L65" s="160"/>
      <c r="M65" s="160"/>
      <c r="N65" s="160"/>
      <c r="O65" s="160"/>
      <c r="P65" s="162">
        <v>22321.5</v>
      </c>
      <c r="Q65" s="162">
        <v>0</v>
      </c>
      <c r="R65" s="162">
        <v>1339.29</v>
      </c>
      <c r="S65" s="162">
        <v>1339.29</v>
      </c>
      <c r="T65" s="162">
        <v>0</v>
      </c>
      <c r="U65" s="162">
        <f t="shared" si="5"/>
        <v>-22321.5</v>
      </c>
      <c r="V65" s="162">
        <f t="shared" si="6"/>
        <v>0</v>
      </c>
      <c r="W65" s="162">
        <f t="shared" si="7"/>
        <v>-1339.29</v>
      </c>
      <c r="X65" s="162">
        <f t="shared" si="8"/>
        <v>-1339.29</v>
      </c>
      <c r="Y65" s="162">
        <f t="shared" si="9"/>
        <v>0</v>
      </c>
      <c r="Z65" s="159" t="s">
        <v>403</v>
      </c>
      <c r="AA65" s="159" t="s">
        <v>104</v>
      </c>
    </row>
    <row r="66" spans="1:27" x14ac:dyDescent="0.35">
      <c r="A66" s="159" t="s">
        <v>94</v>
      </c>
      <c r="B66" s="161">
        <v>42979</v>
      </c>
      <c r="C66" s="161">
        <v>42979</v>
      </c>
      <c r="D66" s="159" t="s">
        <v>400</v>
      </c>
      <c r="E66" s="160"/>
      <c r="F66" s="160"/>
      <c r="G66" s="159" t="s">
        <v>401</v>
      </c>
      <c r="H66" s="159" t="s">
        <v>104</v>
      </c>
      <c r="I66" s="162">
        <v>12</v>
      </c>
      <c r="J66" s="159" t="s">
        <v>402</v>
      </c>
      <c r="K66" s="160"/>
      <c r="L66" s="160"/>
      <c r="M66" s="160"/>
      <c r="N66" s="160"/>
      <c r="O66" s="160"/>
      <c r="P66" s="162">
        <v>773</v>
      </c>
      <c r="Q66" s="162">
        <v>0</v>
      </c>
      <c r="R66" s="162">
        <v>46.38</v>
      </c>
      <c r="S66" s="162">
        <v>46.38</v>
      </c>
      <c r="T66" s="162">
        <v>0</v>
      </c>
      <c r="U66" s="162">
        <f t="shared" ref="U66:U97" si="10">K66-P66</f>
        <v>-773</v>
      </c>
      <c r="V66" s="162">
        <f t="shared" ref="V66:V97" si="11">L66-Q66</f>
        <v>0</v>
      </c>
      <c r="W66" s="162">
        <f t="shared" ref="W66:W97" si="12">M66-R66</f>
        <v>-46.38</v>
      </c>
      <c r="X66" s="162">
        <f t="shared" ref="X66:X97" si="13">N66-S66</f>
        <v>-46.38</v>
      </c>
      <c r="Y66" s="162">
        <f t="shared" ref="Y66:Y97" si="14">O66-T66</f>
        <v>0</v>
      </c>
      <c r="Z66" s="159" t="s">
        <v>403</v>
      </c>
      <c r="AA66" s="159" t="s">
        <v>104</v>
      </c>
    </row>
    <row r="67" spans="1:27" x14ac:dyDescent="0.35">
      <c r="A67" s="159" t="s">
        <v>94</v>
      </c>
      <c r="B67" s="161">
        <v>42979</v>
      </c>
      <c r="C67" s="161">
        <v>42979</v>
      </c>
      <c r="D67" s="159" t="s">
        <v>400</v>
      </c>
      <c r="E67" s="160"/>
      <c r="F67" s="160"/>
      <c r="G67" s="159" t="s">
        <v>401</v>
      </c>
      <c r="H67" s="159" t="s">
        <v>104</v>
      </c>
      <c r="I67" s="162">
        <v>18</v>
      </c>
      <c r="J67" s="159" t="s">
        <v>402</v>
      </c>
      <c r="K67" s="160"/>
      <c r="L67" s="160"/>
      <c r="M67" s="160"/>
      <c r="N67" s="160"/>
      <c r="O67" s="160"/>
      <c r="P67" s="162">
        <v>2360</v>
      </c>
      <c r="Q67" s="162">
        <v>0</v>
      </c>
      <c r="R67" s="162">
        <v>212.4</v>
      </c>
      <c r="S67" s="162">
        <v>212.4</v>
      </c>
      <c r="T67" s="162">
        <v>0</v>
      </c>
      <c r="U67" s="162">
        <f t="shared" si="10"/>
        <v>-2360</v>
      </c>
      <c r="V67" s="162">
        <f t="shared" si="11"/>
        <v>0</v>
      </c>
      <c r="W67" s="162">
        <f t="shared" si="12"/>
        <v>-212.4</v>
      </c>
      <c r="X67" s="162">
        <f t="shared" si="13"/>
        <v>-212.4</v>
      </c>
      <c r="Y67" s="162">
        <f t="shared" si="14"/>
        <v>0</v>
      </c>
      <c r="Z67" s="159" t="s">
        <v>403</v>
      </c>
      <c r="AA67" s="159" t="s">
        <v>104</v>
      </c>
    </row>
    <row r="68" spans="1:27" x14ac:dyDescent="0.35">
      <c r="A68" s="159" t="s">
        <v>94</v>
      </c>
      <c r="B68" s="161">
        <v>42979</v>
      </c>
      <c r="C68" s="161">
        <v>42979</v>
      </c>
      <c r="D68" s="159" t="s">
        <v>400</v>
      </c>
      <c r="E68" s="160"/>
      <c r="F68" s="160"/>
      <c r="G68" s="159" t="s">
        <v>401</v>
      </c>
      <c r="H68" s="159" t="s">
        <v>104</v>
      </c>
      <c r="I68" s="162">
        <v>18</v>
      </c>
      <c r="J68" s="159" t="s">
        <v>402</v>
      </c>
      <c r="K68" s="160"/>
      <c r="L68" s="160"/>
      <c r="M68" s="160"/>
      <c r="N68" s="160"/>
      <c r="O68" s="160"/>
      <c r="P68" s="162">
        <v>5806</v>
      </c>
      <c r="Q68" s="162">
        <v>0</v>
      </c>
      <c r="R68" s="162">
        <v>522.54</v>
      </c>
      <c r="S68" s="162">
        <v>522.54</v>
      </c>
      <c r="T68" s="162">
        <v>0</v>
      </c>
      <c r="U68" s="162">
        <f t="shared" si="10"/>
        <v>-5806</v>
      </c>
      <c r="V68" s="162">
        <f t="shared" si="11"/>
        <v>0</v>
      </c>
      <c r="W68" s="162">
        <f t="shared" si="12"/>
        <v>-522.54</v>
      </c>
      <c r="X68" s="162">
        <f t="shared" si="13"/>
        <v>-522.54</v>
      </c>
      <c r="Y68" s="162">
        <f t="shared" si="14"/>
        <v>0</v>
      </c>
      <c r="Z68" s="159" t="s">
        <v>403</v>
      </c>
      <c r="AA68" s="159" t="s">
        <v>104</v>
      </c>
    </row>
    <row r="69" spans="1:27" x14ac:dyDescent="0.35">
      <c r="A69" s="159" t="s">
        <v>94</v>
      </c>
      <c r="B69" s="161">
        <v>43009</v>
      </c>
      <c r="C69" s="161">
        <v>43009</v>
      </c>
      <c r="D69" s="159" t="s">
        <v>400</v>
      </c>
      <c r="E69" s="160"/>
      <c r="F69" s="160"/>
      <c r="G69" s="159" t="s">
        <v>401</v>
      </c>
      <c r="H69" s="159" t="s">
        <v>104</v>
      </c>
      <c r="I69" s="162">
        <v>18</v>
      </c>
      <c r="J69" s="159" t="s">
        <v>402</v>
      </c>
      <c r="K69" s="160"/>
      <c r="L69" s="160"/>
      <c r="M69" s="160"/>
      <c r="N69" s="160"/>
      <c r="O69" s="160"/>
      <c r="P69" s="162">
        <v>20.329999999999998</v>
      </c>
      <c r="Q69" s="162">
        <v>3.66</v>
      </c>
      <c r="R69" s="162">
        <v>0</v>
      </c>
      <c r="S69" s="162">
        <v>0</v>
      </c>
      <c r="T69" s="162">
        <v>0</v>
      </c>
      <c r="U69" s="162">
        <f t="shared" si="10"/>
        <v>-20.329999999999998</v>
      </c>
      <c r="V69" s="162">
        <f t="shared" si="11"/>
        <v>-3.66</v>
      </c>
      <c r="W69" s="162">
        <f t="shared" si="12"/>
        <v>0</v>
      </c>
      <c r="X69" s="162">
        <f t="shared" si="13"/>
        <v>0</v>
      </c>
      <c r="Y69" s="162">
        <f t="shared" si="14"/>
        <v>0</v>
      </c>
      <c r="Z69" s="159" t="s">
        <v>403</v>
      </c>
      <c r="AA69" s="159" t="s">
        <v>104</v>
      </c>
    </row>
    <row r="70" spans="1:27" x14ac:dyDescent="0.35">
      <c r="A70" s="159" t="s">
        <v>94</v>
      </c>
      <c r="B70" s="161">
        <v>43009</v>
      </c>
      <c r="C70" s="161">
        <v>43009</v>
      </c>
      <c r="D70" s="159" t="s">
        <v>400</v>
      </c>
      <c r="E70" s="160"/>
      <c r="F70" s="160"/>
      <c r="G70" s="159" t="s">
        <v>401</v>
      </c>
      <c r="H70" s="159" t="s">
        <v>104</v>
      </c>
      <c r="I70" s="162">
        <v>5</v>
      </c>
      <c r="J70" s="159" t="s">
        <v>402</v>
      </c>
      <c r="K70" s="160"/>
      <c r="L70" s="160"/>
      <c r="M70" s="160"/>
      <c r="N70" s="160"/>
      <c r="O70" s="160"/>
      <c r="P70" s="162">
        <v>3225</v>
      </c>
      <c r="Q70" s="162">
        <v>161</v>
      </c>
      <c r="R70" s="162">
        <v>0</v>
      </c>
      <c r="S70" s="162">
        <v>0</v>
      </c>
      <c r="T70" s="162">
        <v>0</v>
      </c>
      <c r="U70" s="162">
        <f t="shared" si="10"/>
        <v>-3225</v>
      </c>
      <c r="V70" s="162">
        <f t="shared" si="11"/>
        <v>-161</v>
      </c>
      <c r="W70" s="162">
        <f t="shared" si="12"/>
        <v>0</v>
      </c>
      <c r="X70" s="162">
        <f t="shared" si="13"/>
        <v>0</v>
      </c>
      <c r="Y70" s="162">
        <f t="shared" si="14"/>
        <v>0</v>
      </c>
      <c r="Z70" s="159" t="s">
        <v>403</v>
      </c>
      <c r="AA70" s="159" t="s">
        <v>104</v>
      </c>
    </row>
    <row r="71" spans="1:27" x14ac:dyDescent="0.35">
      <c r="A71" s="159" t="s">
        <v>94</v>
      </c>
      <c r="B71" s="161">
        <v>43009</v>
      </c>
      <c r="C71" s="161">
        <v>43009</v>
      </c>
      <c r="D71" s="159" t="s">
        <v>400</v>
      </c>
      <c r="E71" s="160"/>
      <c r="F71" s="160"/>
      <c r="G71" s="159" t="s">
        <v>401</v>
      </c>
      <c r="H71" s="159" t="s">
        <v>104</v>
      </c>
      <c r="I71" s="162">
        <v>18</v>
      </c>
      <c r="J71" s="159" t="s">
        <v>402</v>
      </c>
      <c r="K71" s="160"/>
      <c r="L71" s="160"/>
      <c r="M71" s="160"/>
      <c r="N71" s="160"/>
      <c r="O71" s="160"/>
      <c r="P71" s="162">
        <v>2235.44</v>
      </c>
      <c r="Q71" s="162">
        <v>0</v>
      </c>
      <c r="R71" s="162">
        <v>201.19</v>
      </c>
      <c r="S71" s="162">
        <v>201.19</v>
      </c>
      <c r="T71" s="162">
        <v>0</v>
      </c>
      <c r="U71" s="162">
        <f t="shared" si="10"/>
        <v>-2235.44</v>
      </c>
      <c r="V71" s="162">
        <f t="shared" si="11"/>
        <v>0</v>
      </c>
      <c r="W71" s="162">
        <f t="shared" si="12"/>
        <v>-201.19</v>
      </c>
      <c r="X71" s="162">
        <f t="shared" si="13"/>
        <v>-201.19</v>
      </c>
      <c r="Y71" s="162">
        <f t="shared" si="14"/>
        <v>0</v>
      </c>
      <c r="Z71" s="159" t="s">
        <v>403</v>
      </c>
      <c r="AA71" s="159" t="s">
        <v>104</v>
      </c>
    </row>
    <row r="72" spans="1:27" x14ac:dyDescent="0.35">
      <c r="A72" s="159" t="s">
        <v>94</v>
      </c>
      <c r="B72" s="161">
        <v>43009</v>
      </c>
      <c r="C72" s="161">
        <v>43009</v>
      </c>
      <c r="D72" s="159" t="s">
        <v>400</v>
      </c>
      <c r="E72" s="160"/>
      <c r="F72" s="160"/>
      <c r="G72" s="159" t="s">
        <v>401</v>
      </c>
      <c r="H72" s="159" t="s">
        <v>104</v>
      </c>
      <c r="I72" s="162">
        <v>18</v>
      </c>
      <c r="J72" s="159" t="s">
        <v>402</v>
      </c>
      <c r="K72" s="160"/>
      <c r="L72" s="160"/>
      <c r="M72" s="160"/>
      <c r="N72" s="160"/>
      <c r="O72" s="160"/>
      <c r="P72" s="162">
        <v>4238.16</v>
      </c>
      <c r="Q72" s="162">
        <v>0</v>
      </c>
      <c r="R72" s="162">
        <v>381.43</v>
      </c>
      <c r="S72" s="162">
        <v>381.43</v>
      </c>
      <c r="T72" s="162">
        <v>0</v>
      </c>
      <c r="U72" s="162">
        <f t="shared" si="10"/>
        <v>-4238.16</v>
      </c>
      <c r="V72" s="162">
        <f t="shared" si="11"/>
        <v>0</v>
      </c>
      <c r="W72" s="162">
        <f t="shared" si="12"/>
        <v>-381.43</v>
      </c>
      <c r="X72" s="162">
        <f t="shared" si="13"/>
        <v>-381.43</v>
      </c>
      <c r="Y72" s="162">
        <f t="shared" si="14"/>
        <v>0</v>
      </c>
      <c r="Z72" s="159" t="s">
        <v>403</v>
      </c>
      <c r="AA72" s="159" t="s">
        <v>104</v>
      </c>
    </row>
    <row r="73" spans="1:27" x14ac:dyDescent="0.35">
      <c r="A73" s="159" t="s">
        <v>94</v>
      </c>
      <c r="B73" s="161">
        <v>43009</v>
      </c>
      <c r="C73" s="161">
        <v>43009</v>
      </c>
      <c r="D73" s="159" t="s">
        <v>400</v>
      </c>
      <c r="E73" s="160"/>
      <c r="F73" s="160"/>
      <c r="G73" s="159" t="s">
        <v>401</v>
      </c>
      <c r="H73" s="159" t="s">
        <v>104</v>
      </c>
      <c r="I73" s="162">
        <v>18</v>
      </c>
      <c r="J73" s="159" t="s">
        <v>402</v>
      </c>
      <c r="K73" s="160"/>
      <c r="L73" s="160"/>
      <c r="M73" s="160"/>
      <c r="N73" s="160"/>
      <c r="O73" s="160"/>
      <c r="P73" s="162">
        <v>1470</v>
      </c>
      <c r="Q73" s="162">
        <v>0</v>
      </c>
      <c r="R73" s="162">
        <v>132.30000000000001</v>
      </c>
      <c r="S73" s="162">
        <v>132.30000000000001</v>
      </c>
      <c r="T73" s="162">
        <v>0</v>
      </c>
      <c r="U73" s="162">
        <f t="shared" si="10"/>
        <v>-1470</v>
      </c>
      <c r="V73" s="162">
        <f t="shared" si="11"/>
        <v>0</v>
      </c>
      <c r="W73" s="162">
        <f t="shared" si="12"/>
        <v>-132.30000000000001</v>
      </c>
      <c r="X73" s="162">
        <f t="shared" si="13"/>
        <v>-132.30000000000001</v>
      </c>
      <c r="Y73" s="162">
        <f t="shared" si="14"/>
        <v>0</v>
      </c>
      <c r="Z73" s="159" t="s">
        <v>403</v>
      </c>
      <c r="AA73" s="159" t="s">
        <v>104</v>
      </c>
    </row>
    <row r="74" spans="1:27" x14ac:dyDescent="0.35">
      <c r="A74" s="159" t="s">
        <v>94</v>
      </c>
      <c r="B74" s="161">
        <v>43009</v>
      </c>
      <c r="C74" s="161">
        <v>43009</v>
      </c>
      <c r="D74" s="159" t="s">
        <v>400</v>
      </c>
      <c r="E74" s="160"/>
      <c r="F74" s="160"/>
      <c r="G74" s="159" t="s">
        <v>401</v>
      </c>
      <c r="H74" s="159" t="s">
        <v>104</v>
      </c>
      <c r="I74" s="162">
        <v>5</v>
      </c>
      <c r="J74" s="159" t="s">
        <v>402</v>
      </c>
      <c r="K74" s="160"/>
      <c r="L74" s="160"/>
      <c r="M74" s="160"/>
      <c r="N74" s="160"/>
      <c r="O74" s="160"/>
      <c r="P74" s="162">
        <v>3175</v>
      </c>
      <c r="Q74" s="162">
        <v>0</v>
      </c>
      <c r="R74" s="162">
        <v>79</v>
      </c>
      <c r="S74" s="162">
        <v>79</v>
      </c>
      <c r="T74" s="162">
        <v>0</v>
      </c>
      <c r="U74" s="162">
        <f t="shared" si="10"/>
        <v>-3175</v>
      </c>
      <c r="V74" s="162">
        <f t="shared" si="11"/>
        <v>0</v>
      </c>
      <c r="W74" s="162">
        <f t="shared" si="12"/>
        <v>-79</v>
      </c>
      <c r="X74" s="162">
        <f t="shared" si="13"/>
        <v>-79</v>
      </c>
      <c r="Y74" s="162">
        <f t="shared" si="14"/>
        <v>0</v>
      </c>
      <c r="Z74" s="159" t="s">
        <v>403</v>
      </c>
      <c r="AA74" s="159" t="s">
        <v>104</v>
      </c>
    </row>
    <row r="75" spans="1:27" x14ac:dyDescent="0.35">
      <c r="A75" s="159" t="s">
        <v>94</v>
      </c>
      <c r="B75" s="161">
        <v>43009</v>
      </c>
      <c r="C75" s="161">
        <v>43009</v>
      </c>
      <c r="D75" s="159" t="s">
        <v>400</v>
      </c>
      <c r="E75" s="160"/>
      <c r="F75" s="160"/>
      <c r="G75" s="159" t="s">
        <v>401</v>
      </c>
      <c r="H75" s="159" t="s">
        <v>104</v>
      </c>
      <c r="I75" s="162">
        <v>18</v>
      </c>
      <c r="J75" s="159" t="s">
        <v>402</v>
      </c>
      <c r="K75" s="160"/>
      <c r="L75" s="160"/>
      <c r="M75" s="160"/>
      <c r="N75" s="160"/>
      <c r="O75" s="160"/>
      <c r="P75" s="162">
        <v>4400</v>
      </c>
      <c r="Q75" s="162">
        <v>0</v>
      </c>
      <c r="R75" s="162">
        <v>396</v>
      </c>
      <c r="S75" s="162">
        <v>396</v>
      </c>
      <c r="T75" s="162">
        <v>0</v>
      </c>
      <c r="U75" s="162">
        <f t="shared" si="10"/>
        <v>-4400</v>
      </c>
      <c r="V75" s="162">
        <f t="shared" si="11"/>
        <v>0</v>
      </c>
      <c r="W75" s="162">
        <f t="shared" si="12"/>
        <v>-396</v>
      </c>
      <c r="X75" s="162">
        <f t="shared" si="13"/>
        <v>-396</v>
      </c>
      <c r="Y75" s="162">
        <f t="shared" si="14"/>
        <v>0</v>
      </c>
      <c r="Z75" s="159" t="s">
        <v>403</v>
      </c>
      <c r="AA75" s="159" t="s">
        <v>104</v>
      </c>
    </row>
    <row r="76" spans="1:27" x14ac:dyDescent="0.35">
      <c r="A76" s="159" t="s">
        <v>94</v>
      </c>
      <c r="B76" s="161">
        <v>43009</v>
      </c>
      <c r="C76" s="161">
        <v>43009</v>
      </c>
      <c r="D76" s="159" t="s">
        <v>400</v>
      </c>
      <c r="E76" s="160"/>
      <c r="F76" s="160"/>
      <c r="G76" s="159" t="s">
        <v>401</v>
      </c>
      <c r="H76" s="159" t="s">
        <v>104</v>
      </c>
      <c r="I76" s="162">
        <v>18</v>
      </c>
      <c r="J76" s="159" t="s">
        <v>402</v>
      </c>
      <c r="K76" s="160"/>
      <c r="L76" s="160"/>
      <c r="M76" s="160"/>
      <c r="N76" s="160"/>
      <c r="O76" s="160"/>
      <c r="P76" s="162">
        <v>132204</v>
      </c>
      <c r="Q76" s="162">
        <v>0</v>
      </c>
      <c r="R76" s="162">
        <v>11898.36</v>
      </c>
      <c r="S76" s="162">
        <v>11898.36</v>
      </c>
      <c r="T76" s="162">
        <v>0</v>
      </c>
      <c r="U76" s="162">
        <f t="shared" si="10"/>
        <v>-132204</v>
      </c>
      <c r="V76" s="162">
        <f t="shared" si="11"/>
        <v>0</v>
      </c>
      <c r="W76" s="162">
        <f t="shared" si="12"/>
        <v>-11898.36</v>
      </c>
      <c r="X76" s="162">
        <f t="shared" si="13"/>
        <v>-11898.36</v>
      </c>
      <c r="Y76" s="162">
        <f t="shared" si="14"/>
        <v>0</v>
      </c>
      <c r="Z76" s="159" t="s">
        <v>403</v>
      </c>
      <c r="AA76" s="159" t="s">
        <v>104</v>
      </c>
    </row>
    <row r="77" spans="1:27" x14ac:dyDescent="0.35">
      <c r="A77" s="159" t="s">
        <v>94</v>
      </c>
      <c r="B77" s="161">
        <v>43009</v>
      </c>
      <c r="C77" s="161">
        <v>43009</v>
      </c>
      <c r="D77" s="159" t="s">
        <v>400</v>
      </c>
      <c r="E77" s="160"/>
      <c r="F77" s="160"/>
      <c r="G77" s="159" t="s">
        <v>401</v>
      </c>
      <c r="H77" s="159" t="s">
        <v>104</v>
      </c>
      <c r="I77" s="162">
        <v>18</v>
      </c>
      <c r="J77" s="159" t="s">
        <v>402</v>
      </c>
      <c r="K77" s="160"/>
      <c r="L77" s="160"/>
      <c r="M77" s="160"/>
      <c r="N77" s="160"/>
      <c r="O77" s="160"/>
      <c r="P77" s="162">
        <v>12709.32</v>
      </c>
      <c r="Q77" s="162">
        <v>0</v>
      </c>
      <c r="R77" s="162">
        <v>1143.8399999999999</v>
      </c>
      <c r="S77" s="162">
        <v>1143.8399999999999</v>
      </c>
      <c r="T77" s="162">
        <v>0</v>
      </c>
      <c r="U77" s="162">
        <f t="shared" si="10"/>
        <v>-12709.32</v>
      </c>
      <c r="V77" s="162">
        <f t="shared" si="11"/>
        <v>0</v>
      </c>
      <c r="W77" s="162">
        <f t="shared" si="12"/>
        <v>-1143.8399999999999</v>
      </c>
      <c r="X77" s="162">
        <f t="shared" si="13"/>
        <v>-1143.8399999999999</v>
      </c>
      <c r="Y77" s="162">
        <f t="shared" si="14"/>
        <v>0</v>
      </c>
      <c r="Z77" s="159" t="s">
        <v>403</v>
      </c>
      <c r="AA77" s="159" t="s">
        <v>104</v>
      </c>
    </row>
    <row r="78" spans="1:27" x14ac:dyDescent="0.35">
      <c r="A78" s="159" t="s">
        <v>94</v>
      </c>
      <c r="B78" s="161">
        <v>43009</v>
      </c>
      <c r="C78" s="161">
        <v>43009</v>
      </c>
      <c r="D78" s="159" t="s">
        <v>400</v>
      </c>
      <c r="E78" s="160"/>
      <c r="F78" s="160"/>
      <c r="G78" s="159" t="s">
        <v>401</v>
      </c>
      <c r="H78" s="159" t="s">
        <v>104</v>
      </c>
      <c r="I78" s="162">
        <v>28</v>
      </c>
      <c r="J78" s="159" t="s">
        <v>402</v>
      </c>
      <c r="K78" s="160"/>
      <c r="L78" s="160"/>
      <c r="M78" s="160"/>
      <c r="N78" s="160"/>
      <c r="O78" s="160"/>
      <c r="P78" s="162">
        <v>1132.23</v>
      </c>
      <c r="Q78" s="162">
        <v>0</v>
      </c>
      <c r="R78" s="162">
        <v>158.52000000000001</v>
      </c>
      <c r="S78" s="162">
        <v>158.52000000000001</v>
      </c>
      <c r="T78" s="162">
        <v>0</v>
      </c>
      <c r="U78" s="162">
        <f t="shared" si="10"/>
        <v>-1132.23</v>
      </c>
      <c r="V78" s="162">
        <f t="shared" si="11"/>
        <v>0</v>
      </c>
      <c r="W78" s="162">
        <f t="shared" si="12"/>
        <v>-158.52000000000001</v>
      </c>
      <c r="X78" s="162">
        <f t="shared" si="13"/>
        <v>-158.52000000000001</v>
      </c>
      <c r="Y78" s="162">
        <f t="shared" si="14"/>
        <v>0</v>
      </c>
      <c r="Z78" s="159" t="s">
        <v>403</v>
      </c>
      <c r="AA78" s="159" t="s">
        <v>104</v>
      </c>
    </row>
    <row r="79" spans="1:27" x14ac:dyDescent="0.35">
      <c r="A79" s="159" t="s">
        <v>94</v>
      </c>
      <c r="B79" s="161">
        <v>43009</v>
      </c>
      <c r="C79" s="161">
        <v>43009</v>
      </c>
      <c r="D79" s="159" t="s">
        <v>400</v>
      </c>
      <c r="E79" s="160"/>
      <c r="F79" s="160"/>
      <c r="G79" s="159" t="s">
        <v>401</v>
      </c>
      <c r="H79" s="159" t="s">
        <v>104</v>
      </c>
      <c r="I79" s="162">
        <v>18</v>
      </c>
      <c r="J79" s="159" t="s">
        <v>402</v>
      </c>
      <c r="K79" s="160"/>
      <c r="L79" s="160"/>
      <c r="M79" s="160"/>
      <c r="N79" s="160"/>
      <c r="O79" s="160"/>
      <c r="P79" s="162">
        <v>726.74</v>
      </c>
      <c r="Q79" s="162">
        <v>0</v>
      </c>
      <c r="R79" s="162">
        <v>65.41</v>
      </c>
      <c r="S79" s="162">
        <v>65.41</v>
      </c>
      <c r="T79" s="162">
        <v>0</v>
      </c>
      <c r="U79" s="162">
        <f t="shared" si="10"/>
        <v>-726.74</v>
      </c>
      <c r="V79" s="162">
        <f t="shared" si="11"/>
        <v>0</v>
      </c>
      <c r="W79" s="162">
        <f t="shared" si="12"/>
        <v>-65.41</v>
      </c>
      <c r="X79" s="162">
        <f t="shared" si="13"/>
        <v>-65.41</v>
      </c>
      <c r="Y79" s="162">
        <f t="shared" si="14"/>
        <v>0</v>
      </c>
      <c r="Z79" s="159" t="s">
        <v>403</v>
      </c>
      <c r="AA79" s="159" t="s">
        <v>104</v>
      </c>
    </row>
    <row r="80" spans="1:27" x14ac:dyDescent="0.35">
      <c r="A80" s="159" t="s">
        <v>94</v>
      </c>
      <c r="B80" s="161">
        <v>43009</v>
      </c>
      <c r="C80" s="161">
        <v>43009</v>
      </c>
      <c r="D80" s="159" t="s">
        <v>400</v>
      </c>
      <c r="E80" s="160"/>
      <c r="F80" s="160"/>
      <c r="G80" s="159" t="s">
        <v>401</v>
      </c>
      <c r="H80" s="159" t="s">
        <v>104</v>
      </c>
      <c r="I80" s="162">
        <v>28</v>
      </c>
      <c r="J80" s="159" t="s">
        <v>402</v>
      </c>
      <c r="K80" s="160"/>
      <c r="L80" s="160"/>
      <c r="M80" s="160"/>
      <c r="N80" s="160"/>
      <c r="O80" s="160"/>
      <c r="P80" s="162">
        <v>8075.4</v>
      </c>
      <c r="Q80" s="162">
        <v>0</v>
      </c>
      <c r="R80" s="162">
        <v>1130.56</v>
      </c>
      <c r="S80" s="162">
        <v>1130.56</v>
      </c>
      <c r="T80" s="162">
        <v>0</v>
      </c>
      <c r="U80" s="162">
        <f t="shared" si="10"/>
        <v>-8075.4</v>
      </c>
      <c r="V80" s="162">
        <f t="shared" si="11"/>
        <v>0</v>
      </c>
      <c r="W80" s="162">
        <f t="shared" si="12"/>
        <v>-1130.56</v>
      </c>
      <c r="X80" s="162">
        <f t="shared" si="13"/>
        <v>-1130.56</v>
      </c>
      <c r="Y80" s="162">
        <f t="shared" si="14"/>
        <v>0</v>
      </c>
      <c r="Z80" s="159" t="s">
        <v>403</v>
      </c>
      <c r="AA80" s="159" t="s">
        <v>104</v>
      </c>
    </row>
    <row r="81" spans="1:27" x14ac:dyDescent="0.35">
      <c r="A81" s="159" t="s">
        <v>94</v>
      </c>
      <c r="B81" s="161">
        <v>43009</v>
      </c>
      <c r="C81" s="161">
        <v>43009</v>
      </c>
      <c r="D81" s="159" t="s">
        <v>400</v>
      </c>
      <c r="E81" s="160"/>
      <c r="F81" s="160"/>
      <c r="G81" s="159" t="s">
        <v>401</v>
      </c>
      <c r="H81" s="159" t="s">
        <v>104</v>
      </c>
      <c r="I81" s="162">
        <v>12</v>
      </c>
      <c r="J81" s="159" t="s">
        <v>402</v>
      </c>
      <c r="K81" s="160"/>
      <c r="L81" s="160"/>
      <c r="M81" s="160"/>
      <c r="N81" s="160"/>
      <c r="O81" s="160"/>
      <c r="P81" s="162">
        <v>400</v>
      </c>
      <c r="Q81" s="162">
        <v>0</v>
      </c>
      <c r="R81" s="162">
        <v>24</v>
      </c>
      <c r="S81" s="162">
        <v>24</v>
      </c>
      <c r="T81" s="162">
        <v>0</v>
      </c>
      <c r="U81" s="162">
        <f t="shared" si="10"/>
        <v>-400</v>
      </c>
      <c r="V81" s="162">
        <f t="shared" si="11"/>
        <v>0</v>
      </c>
      <c r="W81" s="162">
        <f t="shared" si="12"/>
        <v>-24</v>
      </c>
      <c r="X81" s="162">
        <f t="shared" si="13"/>
        <v>-24</v>
      </c>
      <c r="Y81" s="162">
        <f t="shared" si="14"/>
        <v>0</v>
      </c>
      <c r="Z81" s="159" t="s">
        <v>403</v>
      </c>
      <c r="AA81" s="159" t="s">
        <v>104</v>
      </c>
    </row>
    <row r="82" spans="1:27" x14ac:dyDescent="0.35">
      <c r="A82" s="159" t="s">
        <v>94</v>
      </c>
      <c r="B82" s="161">
        <v>43009</v>
      </c>
      <c r="C82" s="161">
        <v>43009</v>
      </c>
      <c r="D82" s="159" t="s">
        <v>400</v>
      </c>
      <c r="E82" s="160"/>
      <c r="F82" s="160"/>
      <c r="G82" s="159" t="s">
        <v>401</v>
      </c>
      <c r="H82" s="159" t="s">
        <v>104</v>
      </c>
      <c r="I82" s="162">
        <v>18</v>
      </c>
      <c r="J82" s="159" t="s">
        <v>402</v>
      </c>
      <c r="K82" s="160"/>
      <c r="L82" s="160"/>
      <c r="M82" s="160"/>
      <c r="N82" s="160"/>
      <c r="O82" s="160"/>
      <c r="P82" s="162">
        <v>720</v>
      </c>
      <c r="Q82" s="162">
        <v>0</v>
      </c>
      <c r="R82" s="162">
        <v>64.8</v>
      </c>
      <c r="S82" s="162">
        <v>64.8</v>
      </c>
      <c r="T82" s="162">
        <v>0</v>
      </c>
      <c r="U82" s="162">
        <f t="shared" si="10"/>
        <v>-720</v>
      </c>
      <c r="V82" s="162">
        <f t="shared" si="11"/>
        <v>0</v>
      </c>
      <c r="W82" s="162">
        <f t="shared" si="12"/>
        <v>-64.8</v>
      </c>
      <c r="X82" s="162">
        <f t="shared" si="13"/>
        <v>-64.8</v>
      </c>
      <c r="Y82" s="162">
        <f t="shared" si="14"/>
        <v>0</v>
      </c>
      <c r="Z82" s="159" t="s">
        <v>403</v>
      </c>
      <c r="AA82" s="159" t="s">
        <v>104</v>
      </c>
    </row>
    <row r="83" spans="1:27" x14ac:dyDescent="0.35">
      <c r="A83" s="159" t="s">
        <v>94</v>
      </c>
      <c r="B83" s="161">
        <v>43009</v>
      </c>
      <c r="C83" s="161">
        <v>43009</v>
      </c>
      <c r="D83" s="159" t="s">
        <v>400</v>
      </c>
      <c r="E83" s="160"/>
      <c r="F83" s="160"/>
      <c r="G83" s="159" t="s">
        <v>401</v>
      </c>
      <c r="H83" s="159" t="s">
        <v>104</v>
      </c>
      <c r="I83" s="162">
        <v>18</v>
      </c>
      <c r="J83" s="159" t="s">
        <v>402</v>
      </c>
      <c r="K83" s="160"/>
      <c r="L83" s="160"/>
      <c r="M83" s="160"/>
      <c r="N83" s="160"/>
      <c r="O83" s="160"/>
      <c r="P83" s="162">
        <v>5400</v>
      </c>
      <c r="Q83" s="162">
        <v>0</v>
      </c>
      <c r="R83" s="162">
        <v>486</v>
      </c>
      <c r="S83" s="162">
        <v>486</v>
      </c>
      <c r="T83" s="162">
        <v>0</v>
      </c>
      <c r="U83" s="162">
        <f t="shared" si="10"/>
        <v>-5400</v>
      </c>
      <c r="V83" s="162">
        <f t="shared" si="11"/>
        <v>0</v>
      </c>
      <c r="W83" s="162">
        <f t="shared" si="12"/>
        <v>-486</v>
      </c>
      <c r="X83" s="162">
        <f t="shared" si="13"/>
        <v>-486</v>
      </c>
      <c r="Y83" s="162">
        <f t="shared" si="14"/>
        <v>0</v>
      </c>
      <c r="Z83" s="159" t="s">
        <v>403</v>
      </c>
      <c r="AA83" s="159" t="s">
        <v>104</v>
      </c>
    </row>
    <row r="84" spans="1:27" x14ac:dyDescent="0.35">
      <c r="A84" s="159" t="s">
        <v>94</v>
      </c>
      <c r="B84" s="161">
        <v>43009</v>
      </c>
      <c r="C84" s="161">
        <v>43009</v>
      </c>
      <c r="D84" s="159" t="s">
        <v>400</v>
      </c>
      <c r="E84" s="160"/>
      <c r="F84" s="160"/>
      <c r="G84" s="159" t="s">
        <v>401</v>
      </c>
      <c r="H84" s="159" t="s">
        <v>104</v>
      </c>
      <c r="I84" s="162">
        <v>18</v>
      </c>
      <c r="J84" s="159" t="s">
        <v>402</v>
      </c>
      <c r="K84" s="160"/>
      <c r="L84" s="160"/>
      <c r="M84" s="160"/>
      <c r="N84" s="160"/>
      <c r="O84" s="160"/>
      <c r="P84" s="162">
        <v>72</v>
      </c>
      <c r="Q84" s="162">
        <v>0</v>
      </c>
      <c r="R84" s="162">
        <v>6.48</v>
      </c>
      <c r="S84" s="162">
        <v>6.48</v>
      </c>
      <c r="T84" s="162">
        <v>0</v>
      </c>
      <c r="U84" s="162">
        <f t="shared" si="10"/>
        <v>-72</v>
      </c>
      <c r="V84" s="162">
        <f t="shared" si="11"/>
        <v>0</v>
      </c>
      <c r="W84" s="162">
        <f t="shared" si="12"/>
        <v>-6.48</v>
      </c>
      <c r="X84" s="162">
        <f t="shared" si="13"/>
        <v>-6.48</v>
      </c>
      <c r="Y84" s="162">
        <f t="shared" si="14"/>
        <v>0</v>
      </c>
      <c r="Z84" s="159" t="s">
        <v>403</v>
      </c>
      <c r="AA84" s="159" t="s">
        <v>104</v>
      </c>
    </row>
    <row r="85" spans="1:27" x14ac:dyDescent="0.35">
      <c r="A85" s="159" t="s">
        <v>94</v>
      </c>
      <c r="B85" s="161">
        <v>43009</v>
      </c>
      <c r="C85" s="161">
        <v>43009</v>
      </c>
      <c r="D85" s="159" t="s">
        <v>400</v>
      </c>
      <c r="E85" s="160"/>
      <c r="F85" s="160"/>
      <c r="G85" s="159" t="s">
        <v>401</v>
      </c>
      <c r="H85" s="159" t="s">
        <v>104</v>
      </c>
      <c r="I85" s="162">
        <v>12</v>
      </c>
      <c r="J85" s="159" t="s">
        <v>402</v>
      </c>
      <c r="K85" s="160"/>
      <c r="L85" s="160"/>
      <c r="M85" s="160"/>
      <c r="N85" s="160"/>
      <c r="O85" s="160"/>
      <c r="P85" s="162">
        <v>2670</v>
      </c>
      <c r="Q85" s="162">
        <v>0</v>
      </c>
      <c r="R85" s="162">
        <v>160.19999999999999</v>
      </c>
      <c r="S85" s="162">
        <v>160.19999999999999</v>
      </c>
      <c r="T85" s="162">
        <v>0</v>
      </c>
      <c r="U85" s="162">
        <f t="shared" si="10"/>
        <v>-2670</v>
      </c>
      <c r="V85" s="162">
        <f t="shared" si="11"/>
        <v>0</v>
      </c>
      <c r="W85" s="162">
        <f t="shared" si="12"/>
        <v>-160.19999999999999</v>
      </c>
      <c r="X85" s="162">
        <f t="shared" si="13"/>
        <v>-160.19999999999999</v>
      </c>
      <c r="Y85" s="162">
        <f t="shared" si="14"/>
        <v>0</v>
      </c>
      <c r="Z85" s="159" t="s">
        <v>403</v>
      </c>
      <c r="AA85" s="159" t="s">
        <v>104</v>
      </c>
    </row>
    <row r="86" spans="1:27" x14ac:dyDescent="0.35">
      <c r="A86" s="159" t="s">
        <v>94</v>
      </c>
      <c r="B86" s="161">
        <v>43009</v>
      </c>
      <c r="C86" s="161">
        <v>43009</v>
      </c>
      <c r="D86" s="159" t="s">
        <v>400</v>
      </c>
      <c r="E86" s="160"/>
      <c r="F86" s="159"/>
      <c r="G86" s="159" t="s">
        <v>401</v>
      </c>
      <c r="H86" s="159" t="s">
        <v>104</v>
      </c>
      <c r="I86" s="162">
        <v>0</v>
      </c>
      <c r="J86" s="159" t="s">
        <v>402</v>
      </c>
      <c r="K86" s="160"/>
      <c r="L86" s="160"/>
      <c r="M86" s="160"/>
      <c r="N86" s="160"/>
      <c r="O86" s="160"/>
      <c r="P86" s="162">
        <v>3500</v>
      </c>
      <c r="Q86" s="162">
        <v>0</v>
      </c>
      <c r="R86" s="162">
        <v>0</v>
      </c>
      <c r="S86" s="162">
        <v>0</v>
      </c>
      <c r="T86" s="162">
        <v>0</v>
      </c>
      <c r="U86" s="162">
        <f t="shared" si="10"/>
        <v>-3500</v>
      </c>
      <c r="V86" s="162">
        <f t="shared" si="11"/>
        <v>0</v>
      </c>
      <c r="W86" s="162">
        <f t="shared" si="12"/>
        <v>0</v>
      </c>
      <c r="X86" s="162">
        <f t="shared" si="13"/>
        <v>0</v>
      </c>
      <c r="Y86" s="162">
        <f t="shared" si="14"/>
        <v>0</v>
      </c>
      <c r="Z86" s="159" t="s">
        <v>403</v>
      </c>
      <c r="AA86" s="159" t="s">
        <v>104</v>
      </c>
    </row>
    <row r="87" spans="1:27" x14ac:dyDescent="0.35">
      <c r="A87" s="159" t="s">
        <v>94</v>
      </c>
      <c r="B87" s="161">
        <v>43009</v>
      </c>
      <c r="C87" s="161">
        <v>43009</v>
      </c>
      <c r="D87" s="159" t="s">
        <v>400</v>
      </c>
      <c r="E87" s="160"/>
      <c r="F87" s="159"/>
      <c r="G87" s="159" t="s">
        <v>401</v>
      </c>
      <c r="H87" s="159" t="s">
        <v>104</v>
      </c>
      <c r="I87" s="162">
        <v>18</v>
      </c>
      <c r="J87" s="159" t="s">
        <v>402</v>
      </c>
      <c r="K87" s="160"/>
      <c r="L87" s="160"/>
      <c r="M87" s="160"/>
      <c r="N87" s="160"/>
      <c r="O87" s="160"/>
      <c r="P87" s="162">
        <v>254775</v>
      </c>
      <c r="Q87" s="162">
        <v>0</v>
      </c>
      <c r="R87" s="162">
        <v>22929.75</v>
      </c>
      <c r="S87" s="162">
        <v>22929.75</v>
      </c>
      <c r="T87" s="162">
        <v>0</v>
      </c>
      <c r="U87" s="162">
        <f t="shared" si="10"/>
        <v>-254775</v>
      </c>
      <c r="V87" s="162">
        <f t="shared" si="11"/>
        <v>0</v>
      </c>
      <c r="W87" s="162">
        <f t="shared" si="12"/>
        <v>-22929.75</v>
      </c>
      <c r="X87" s="162">
        <f t="shared" si="13"/>
        <v>-22929.75</v>
      </c>
      <c r="Y87" s="162">
        <f t="shared" si="14"/>
        <v>0</v>
      </c>
      <c r="Z87" s="159" t="s">
        <v>403</v>
      </c>
      <c r="AA87" s="159" t="s">
        <v>104</v>
      </c>
    </row>
    <row r="88" spans="1:27" x14ac:dyDescent="0.35">
      <c r="A88" s="159" t="s">
        <v>94</v>
      </c>
      <c r="B88" s="161">
        <v>43009</v>
      </c>
      <c r="C88" s="161">
        <v>43009</v>
      </c>
      <c r="D88" s="159" t="s">
        <v>400</v>
      </c>
      <c r="E88" s="160"/>
      <c r="F88" s="159"/>
      <c r="G88" s="159" t="s">
        <v>401</v>
      </c>
      <c r="H88" s="159" t="s">
        <v>104</v>
      </c>
      <c r="I88" s="162">
        <v>28</v>
      </c>
      <c r="J88" s="159" t="s">
        <v>402</v>
      </c>
      <c r="K88" s="160"/>
      <c r="L88" s="160"/>
      <c r="M88" s="160"/>
      <c r="N88" s="160"/>
      <c r="O88" s="160"/>
      <c r="P88" s="162">
        <v>169200</v>
      </c>
      <c r="Q88" s="162">
        <v>0</v>
      </c>
      <c r="R88" s="162">
        <v>23688</v>
      </c>
      <c r="S88" s="162">
        <v>23688</v>
      </c>
      <c r="T88" s="162">
        <v>0</v>
      </c>
      <c r="U88" s="162">
        <f t="shared" si="10"/>
        <v>-169200</v>
      </c>
      <c r="V88" s="162">
        <f t="shared" si="11"/>
        <v>0</v>
      </c>
      <c r="W88" s="162">
        <f t="shared" si="12"/>
        <v>-23688</v>
      </c>
      <c r="X88" s="162">
        <f t="shared" si="13"/>
        <v>-23688</v>
      </c>
      <c r="Y88" s="162">
        <f t="shared" si="14"/>
        <v>0</v>
      </c>
      <c r="Z88" s="159" t="s">
        <v>403</v>
      </c>
      <c r="AA88" s="159" t="s">
        <v>104</v>
      </c>
    </row>
    <row r="89" spans="1:27" x14ac:dyDescent="0.35">
      <c r="A89" s="159" t="s">
        <v>94</v>
      </c>
      <c r="B89" s="161">
        <v>43009</v>
      </c>
      <c r="C89" s="161">
        <v>43009</v>
      </c>
      <c r="D89" s="159" t="s">
        <v>400</v>
      </c>
      <c r="E89" s="160"/>
      <c r="F89" s="160"/>
      <c r="G89" s="159" t="s">
        <v>401</v>
      </c>
      <c r="H89" s="159" t="s">
        <v>104</v>
      </c>
      <c r="I89" s="162">
        <v>18</v>
      </c>
      <c r="J89" s="159" t="s">
        <v>402</v>
      </c>
      <c r="K89" s="160"/>
      <c r="L89" s="160"/>
      <c r="M89" s="160"/>
      <c r="N89" s="160"/>
      <c r="O89" s="160"/>
      <c r="P89" s="162">
        <v>103600</v>
      </c>
      <c r="Q89" s="162">
        <v>0</v>
      </c>
      <c r="R89" s="162">
        <v>9324</v>
      </c>
      <c r="S89" s="162">
        <v>9324</v>
      </c>
      <c r="T89" s="162">
        <v>0</v>
      </c>
      <c r="U89" s="162">
        <f t="shared" si="10"/>
        <v>-103600</v>
      </c>
      <c r="V89" s="162">
        <f t="shared" si="11"/>
        <v>0</v>
      </c>
      <c r="W89" s="162">
        <f t="shared" si="12"/>
        <v>-9324</v>
      </c>
      <c r="X89" s="162">
        <f t="shared" si="13"/>
        <v>-9324</v>
      </c>
      <c r="Y89" s="162">
        <f t="shared" si="14"/>
        <v>0</v>
      </c>
      <c r="Z89" s="159" t="s">
        <v>403</v>
      </c>
      <c r="AA89" s="159" t="s">
        <v>104</v>
      </c>
    </row>
    <row r="90" spans="1:27" x14ac:dyDescent="0.35">
      <c r="A90" s="159" t="s">
        <v>94</v>
      </c>
      <c r="B90" s="161">
        <v>43009</v>
      </c>
      <c r="C90" s="161">
        <v>43009</v>
      </c>
      <c r="D90" s="159" t="s">
        <v>400</v>
      </c>
      <c r="E90" s="160"/>
      <c r="F90" s="160"/>
      <c r="G90" s="159" t="s">
        <v>401</v>
      </c>
      <c r="H90" s="159" t="s">
        <v>104</v>
      </c>
      <c r="I90" s="162">
        <v>28</v>
      </c>
      <c r="J90" s="159" t="s">
        <v>402</v>
      </c>
      <c r="K90" s="160"/>
      <c r="L90" s="160"/>
      <c r="M90" s="160"/>
      <c r="N90" s="160"/>
      <c r="O90" s="160"/>
      <c r="P90" s="162">
        <v>175000</v>
      </c>
      <c r="Q90" s="162">
        <v>0</v>
      </c>
      <c r="R90" s="162">
        <v>24500</v>
      </c>
      <c r="S90" s="162">
        <v>24500</v>
      </c>
      <c r="T90" s="162">
        <v>0</v>
      </c>
      <c r="U90" s="162">
        <f t="shared" si="10"/>
        <v>-175000</v>
      </c>
      <c r="V90" s="162">
        <f t="shared" si="11"/>
        <v>0</v>
      </c>
      <c r="W90" s="162">
        <f t="shared" si="12"/>
        <v>-24500</v>
      </c>
      <c r="X90" s="162">
        <f t="shared" si="13"/>
        <v>-24500</v>
      </c>
      <c r="Y90" s="162">
        <f t="shared" si="14"/>
        <v>0</v>
      </c>
      <c r="Z90" s="159" t="s">
        <v>403</v>
      </c>
      <c r="AA90" s="159" t="s">
        <v>104</v>
      </c>
    </row>
    <row r="91" spans="1:27" x14ac:dyDescent="0.35">
      <c r="A91" s="159" t="s">
        <v>94</v>
      </c>
      <c r="B91" s="161">
        <v>43009</v>
      </c>
      <c r="C91" s="161">
        <v>43070</v>
      </c>
      <c r="D91" s="159" t="s">
        <v>400</v>
      </c>
      <c r="E91" s="160"/>
      <c r="F91" s="160"/>
      <c r="G91" s="159" t="s">
        <v>401</v>
      </c>
      <c r="H91" s="159" t="s">
        <v>104</v>
      </c>
      <c r="I91" s="162">
        <v>18</v>
      </c>
      <c r="J91" s="159" t="s">
        <v>402</v>
      </c>
      <c r="K91" s="160"/>
      <c r="L91" s="160"/>
      <c r="M91" s="160"/>
      <c r="N91" s="160"/>
      <c r="O91" s="160"/>
      <c r="P91" s="162">
        <v>40000</v>
      </c>
      <c r="Q91" s="162">
        <v>0</v>
      </c>
      <c r="R91" s="162">
        <v>3600</v>
      </c>
      <c r="S91" s="162">
        <v>3600</v>
      </c>
      <c r="T91" s="162">
        <v>0</v>
      </c>
      <c r="U91" s="162">
        <f t="shared" si="10"/>
        <v>-40000</v>
      </c>
      <c r="V91" s="162">
        <f t="shared" si="11"/>
        <v>0</v>
      </c>
      <c r="W91" s="162">
        <f t="shared" si="12"/>
        <v>-3600</v>
      </c>
      <c r="X91" s="162">
        <f t="shared" si="13"/>
        <v>-3600</v>
      </c>
      <c r="Y91" s="162">
        <f t="shared" si="14"/>
        <v>0</v>
      </c>
      <c r="Z91" s="159" t="s">
        <v>403</v>
      </c>
      <c r="AA91" s="159" t="s">
        <v>104</v>
      </c>
    </row>
    <row r="92" spans="1:27" x14ac:dyDescent="0.35">
      <c r="A92" s="159" t="s">
        <v>94</v>
      </c>
      <c r="B92" s="161">
        <v>43009</v>
      </c>
      <c r="C92" s="161">
        <v>43070</v>
      </c>
      <c r="D92" s="159" t="s">
        <v>400</v>
      </c>
      <c r="E92" s="160"/>
      <c r="F92" s="160"/>
      <c r="G92" s="159" t="s">
        <v>401</v>
      </c>
      <c r="H92" s="159" t="s">
        <v>104</v>
      </c>
      <c r="I92" s="162">
        <v>18</v>
      </c>
      <c r="J92" s="159" t="s">
        <v>402</v>
      </c>
      <c r="K92" s="160"/>
      <c r="L92" s="160"/>
      <c r="M92" s="160"/>
      <c r="N92" s="160"/>
      <c r="O92" s="160"/>
      <c r="P92" s="162">
        <v>30000</v>
      </c>
      <c r="Q92" s="162">
        <v>0</v>
      </c>
      <c r="R92" s="162">
        <v>2700</v>
      </c>
      <c r="S92" s="162">
        <v>2700</v>
      </c>
      <c r="T92" s="162">
        <v>0</v>
      </c>
      <c r="U92" s="162">
        <f t="shared" si="10"/>
        <v>-30000</v>
      </c>
      <c r="V92" s="162">
        <f t="shared" si="11"/>
        <v>0</v>
      </c>
      <c r="W92" s="162">
        <f t="shared" si="12"/>
        <v>-2700</v>
      </c>
      <c r="X92" s="162">
        <f t="shared" si="13"/>
        <v>-2700</v>
      </c>
      <c r="Y92" s="162">
        <f t="shared" si="14"/>
        <v>0</v>
      </c>
      <c r="Z92" s="159" t="s">
        <v>403</v>
      </c>
      <c r="AA92" s="159" t="s">
        <v>104</v>
      </c>
    </row>
    <row r="93" spans="1:27" x14ac:dyDescent="0.35">
      <c r="A93" s="159" t="s">
        <v>94</v>
      </c>
      <c r="B93" s="161">
        <v>43009</v>
      </c>
      <c r="C93" s="161">
        <v>43070</v>
      </c>
      <c r="D93" s="159" t="s">
        <v>400</v>
      </c>
      <c r="E93" s="160"/>
      <c r="F93" s="160"/>
      <c r="G93" s="159" t="s">
        <v>401</v>
      </c>
      <c r="H93" s="159" t="s">
        <v>104</v>
      </c>
      <c r="I93" s="162">
        <v>18</v>
      </c>
      <c r="J93" s="159" t="s">
        <v>402</v>
      </c>
      <c r="K93" s="160"/>
      <c r="L93" s="160"/>
      <c r="M93" s="160"/>
      <c r="N93" s="160"/>
      <c r="O93" s="160"/>
      <c r="P93" s="162">
        <v>1000</v>
      </c>
      <c r="Q93" s="162">
        <v>0</v>
      </c>
      <c r="R93" s="162">
        <v>90</v>
      </c>
      <c r="S93" s="162">
        <v>90</v>
      </c>
      <c r="T93" s="162">
        <v>0</v>
      </c>
      <c r="U93" s="162">
        <f t="shared" si="10"/>
        <v>-1000</v>
      </c>
      <c r="V93" s="162">
        <f t="shared" si="11"/>
        <v>0</v>
      </c>
      <c r="W93" s="162">
        <f t="shared" si="12"/>
        <v>-90</v>
      </c>
      <c r="X93" s="162">
        <f t="shared" si="13"/>
        <v>-90</v>
      </c>
      <c r="Y93" s="162">
        <f t="shared" si="14"/>
        <v>0</v>
      </c>
      <c r="Z93" s="159" t="s">
        <v>403</v>
      </c>
      <c r="AA93" s="159" t="s">
        <v>104</v>
      </c>
    </row>
    <row r="94" spans="1:27" x14ac:dyDescent="0.35">
      <c r="A94" s="159" t="s">
        <v>94</v>
      </c>
      <c r="B94" s="161">
        <v>43040</v>
      </c>
      <c r="C94" s="161">
        <v>43040</v>
      </c>
      <c r="D94" s="159" t="s">
        <v>400</v>
      </c>
      <c r="E94" s="160"/>
      <c r="F94" s="160"/>
      <c r="G94" s="159" t="s">
        <v>401</v>
      </c>
      <c r="H94" s="159" t="s">
        <v>104</v>
      </c>
      <c r="I94" s="162">
        <v>18</v>
      </c>
      <c r="J94" s="159" t="s">
        <v>402</v>
      </c>
      <c r="K94" s="160"/>
      <c r="L94" s="160"/>
      <c r="M94" s="160"/>
      <c r="N94" s="160"/>
      <c r="O94" s="160"/>
      <c r="P94" s="162">
        <v>1918.11</v>
      </c>
      <c r="Q94" s="162">
        <v>0</v>
      </c>
      <c r="R94" s="162">
        <v>172.63</v>
      </c>
      <c r="S94" s="162">
        <v>172.63</v>
      </c>
      <c r="T94" s="162">
        <v>0</v>
      </c>
      <c r="U94" s="162">
        <f t="shared" si="10"/>
        <v>-1918.11</v>
      </c>
      <c r="V94" s="162">
        <f t="shared" si="11"/>
        <v>0</v>
      </c>
      <c r="W94" s="162">
        <f t="shared" si="12"/>
        <v>-172.63</v>
      </c>
      <c r="X94" s="162">
        <f t="shared" si="13"/>
        <v>-172.63</v>
      </c>
      <c r="Y94" s="162">
        <f t="shared" si="14"/>
        <v>0</v>
      </c>
      <c r="Z94" s="159" t="s">
        <v>403</v>
      </c>
      <c r="AA94" s="159" t="s">
        <v>104</v>
      </c>
    </row>
    <row r="95" spans="1:27" x14ac:dyDescent="0.35">
      <c r="A95" s="159" t="s">
        <v>94</v>
      </c>
      <c r="B95" s="161">
        <v>43040</v>
      </c>
      <c r="C95" s="161">
        <v>43040</v>
      </c>
      <c r="D95" s="159" t="s">
        <v>400</v>
      </c>
      <c r="E95" s="160"/>
      <c r="F95" s="160"/>
      <c r="G95" s="159" t="s">
        <v>401</v>
      </c>
      <c r="H95" s="159" t="s">
        <v>104</v>
      </c>
      <c r="I95" s="162">
        <v>18</v>
      </c>
      <c r="J95" s="159" t="s">
        <v>402</v>
      </c>
      <c r="K95" s="160"/>
      <c r="L95" s="160"/>
      <c r="M95" s="160"/>
      <c r="N95" s="160"/>
      <c r="O95" s="160"/>
      <c r="P95" s="162">
        <v>4238.16</v>
      </c>
      <c r="Q95" s="162">
        <v>0</v>
      </c>
      <c r="R95" s="162">
        <v>381.43</v>
      </c>
      <c r="S95" s="162">
        <v>381.43</v>
      </c>
      <c r="T95" s="162">
        <v>0</v>
      </c>
      <c r="U95" s="162">
        <f t="shared" si="10"/>
        <v>-4238.16</v>
      </c>
      <c r="V95" s="162">
        <f t="shared" si="11"/>
        <v>0</v>
      </c>
      <c r="W95" s="162">
        <f t="shared" si="12"/>
        <v>-381.43</v>
      </c>
      <c r="X95" s="162">
        <f t="shared" si="13"/>
        <v>-381.43</v>
      </c>
      <c r="Y95" s="162">
        <f t="shared" si="14"/>
        <v>0</v>
      </c>
      <c r="Z95" s="159" t="s">
        <v>403</v>
      </c>
      <c r="AA95" s="159" t="s">
        <v>104</v>
      </c>
    </row>
    <row r="96" spans="1:27" x14ac:dyDescent="0.35">
      <c r="A96" s="159" t="s">
        <v>94</v>
      </c>
      <c r="B96" s="161">
        <v>43040</v>
      </c>
      <c r="C96" s="161">
        <v>43040</v>
      </c>
      <c r="D96" s="159" t="s">
        <v>400</v>
      </c>
      <c r="E96" s="160"/>
      <c r="F96" s="160"/>
      <c r="G96" s="159" t="s">
        <v>401</v>
      </c>
      <c r="H96" s="159" t="s">
        <v>104</v>
      </c>
      <c r="I96" s="162">
        <v>18</v>
      </c>
      <c r="J96" s="159" t="s">
        <v>402</v>
      </c>
      <c r="K96" s="160"/>
      <c r="L96" s="160"/>
      <c r="M96" s="160"/>
      <c r="N96" s="160"/>
      <c r="O96" s="160"/>
      <c r="P96" s="162">
        <v>1512</v>
      </c>
      <c r="Q96" s="162">
        <v>0</v>
      </c>
      <c r="R96" s="162">
        <v>136.08000000000001</v>
      </c>
      <c r="S96" s="162">
        <v>136.08000000000001</v>
      </c>
      <c r="T96" s="162">
        <v>0</v>
      </c>
      <c r="U96" s="162">
        <f t="shared" si="10"/>
        <v>-1512</v>
      </c>
      <c r="V96" s="162">
        <f t="shared" si="11"/>
        <v>0</v>
      </c>
      <c r="W96" s="162">
        <f t="shared" si="12"/>
        <v>-136.08000000000001</v>
      </c>
      <c r="X96" s="162">
        <f t="shared" si="13"/>
        <v>-136.08000000000001</v>
      </c>
      <c r="Y96" s="162">
        <f t="shared" si="14"/>
        <v>0</v>
      </c>
      <c r="Z96" s="159" t="s">
        <v>403</v>
      </c>
      <c r="AA96" s="159" t="s">
        <v>104</v>
      </c>
    </row>
    <row r="97" spans="1:27" x14ac:dyDescent="0.35">
      <c r="A97" s="159" t="s">
        <v>94</v>
      </c>
      <c r="B97" s="161">
        <v>43040</v>
      </c>
      <c r="C97" s="161">
        <v>43040</v>
      </c>
      <c r="D97" s="159" t="s">
        <v>400</v>
      </c>
      <c r="E97" s="160"/>
      <c r="F97" s="160"/>
      <c r="G97" s="159" t="s">
        <v>401</v>
      </c>
      <c r="H97" s="159" t="s">
        <v>104</v>
      </c>
      <c r="I97" s="162">
        <v>5</v>
      </c>
      <c r="J97" s="159" t="s">
        <v>402</v>
      </c>
      <c r="K97" s="160"/>
      <c r="L97" s="160"/>
      <c r="M97" s="160"/>
      <c r="N97" s="160"/>
      <c r="O97" s="160"/>
      <c r="P97" s="162">
        <v>286</v>
      </c>
      <c r="Q97" s="162">
        <v>0</v>
      </c>
      <c r="R97" s="162">
        <v>7</v>
      </c>
      <c r="S97" s="162">
        <v>7</v>
      </c>
      <c r="T97" s="162">
        <v>0</v>
      </c>
      <c r="U97" s="162">
        <f t="shared" si="10"/>
        <v>-286</v>
      </c>
      <c r="V97" s="162">
        <f t="shared" si="11"/>
        <v>0</v>
      </c>
      <c r="W97" s="162">
        <f t="shared" si="12"/>
        <v>-7</v>
      </c>
      <c r="X97" s="162">
        <f t="shared" si="13"/>
        <v>-7</v>
      </c>
      <c r="Y97" s="162">
        <f t="shared" si="14"/>
        <v>0</v>
      </c>
      <c r="Z97" s="159" t="s">
        <v>403</v>
      </c>
      <c r="AA97" s="159" t="s">
        <v>104</v>
      </c>
    </row>
    <row r="98" spans="1:27" x14ac:dyDescent="0.35">
      <c r="A98" s="159" t="s">
        <v>94</v>
      </c>
      <c r="B98" s="161">
        <v>43040</v>
      </c>
      <c r="C98" s="161">
        <v>43040</v>
      </c>
      <c r="D98" s="159" t="s">
        <v>400</v>
      </c>
      <c r="E98" s="160"/>
      <c r="F98" s="160"/>
      <c r="G98" s="159" t="s">
        <v>401</v>
      </c>
      <c r="H98" s="159" t="s">
        <v>104</v>
      </c>
      <c r="I98" s="162">
        <v>18</v>
      </c>
      <c r="J98" s="159" t="s">
        <v>402</v>
      </c>
      <c r="K98" s="160"/>
      <c r="L98" s="160"/>
      <c r="M98" s="160"/>
      <c r="N98" s="160"/>
      <c r="O98" s="160"/>
      <c r="P98" s="162">
        <v>4000</v>
      </c>
      <c r="Q98" s="162">
        <v>0</v>
      </c>
      <c r="R98" s="162">
        <v>360</v>
      </c>
      <c r="S98" s="162">
        <v>360</v>
      </c>
      <c r="T98" s="162">
        <v>0</v>
      </c>
      <c r="U98" s="162">
        <f t="shared" ref="U98:U129" si="15">K98-P98</f>
        <v>-4000</v>
      </c>
      <c r="V98" s="162">
        <f t="shared" ref="V98:V129" si="16">L98-Q98</f>
        <v>0</v>
      </c>
      <c r="W98" s="162">
        <f t="shared" ref="W98:W129" si="17">M98-R98</f>
        <v>-360</v>
      </c>
      <c r="X98" s="162">
        <f t="shared" ref="X98:X129" si="18">N98-S98</f>
        <v>-360</v>
      </c>
      <c r="Y98" s="162">
        <f t="shared" ref="Y98:Y129" si="19">O98-T98</f>
        <v>0</v>
      </c>
      <c r="Z98" s="159" t="s">
        <v>403</v>
      </c>
      <c r="AA98" s="159" t="s">
        <v>104</v>
      </c>
    </row>
    <row r="99" spans="1:27" x14ac:dyDescent="0.35">
      <c r="A99" s="159" t="s">
        <v>94</v>
      </c>
      <c r="B99" s="161">
        <v>43040</v>
      </c>
      <c r="C99" s="161">
        <v>43040</v>
      </c>
      <c r="D99" s="159" t="s">
        <v>400</v>
      </c>
      <c r="E99" s="160"/>
      <c r="F99" s="160"/>
      <c r="G99" s="159" t="s">
        <v>401</v>
      </c>
      <c r="H99" s="159" t="s">
        <v>104</v>
      </c>
      <c r="I99" s="162">
        <v>18</v>
      </c>
      <c r="J99" s="159" t="s">
        <v>402</v>
      </c>
      <c r="K99" s="160"/>
      <c r="L99" s="160"/>
      <c r="M99" s="160"/>
      <c r="N99" s="160"/>
      <c r="O99" s="160"/>
      <c r="P99" s="162">
        <v>3390</v>
      </c>
      <c r="Q99" s="162">
        <v>0</v>
      </c>
      <c r="R99" s="162">
        <v>305.10000000000002</v>
      </c>
      <c r="S99" s="162">
        <v>305.10000000000002</v>
      </c>
      <c r="T99" s="162">
        <v>0</v>
      </c>
      <c r="U99" s="162">
        <f t="shared" si="15"/>
        <v>-3390</v>
      </c>
      <c r="V99" s="162">
        <f t="shared" si="16"/>
        <v>0</v>
      </c>
      <c r="W99" s="162">
        <f t="shared" si="17"/>
        <v>-305.10000000000002</v>
      </c>
      <c r="X99" s="162">
        <f t="shared" si="18"/>
        <v>-305.10000000000002</v>
      </c>
      <c r="Y99" s="162">
        <f t="shared" si="19"/>
        <v>0</v>
      </c>
      <c r="Z99" s="159" t="s">
        <v>403</v>
      </c>
      <c r="AA99" s="159" t="s">
        <v>104</v>
      </c>
    </row>
    <row r="100" spans="1:27" x14ac:dyDescent="0.35">
      <c r="A100" s="159" t="s">
        <v>94</v>
      </c>
      <c r="B100" s="161">
        <v>43040</v>
      </c>
      <c r="C100" s="161">
        <v>43040</v>
      </c>
      <c r="D100" s="159" t="s">
        <v>400</v>
      </c>
      <c r="E100" s="160"/>
      <c r="F100" s="160"/>
      <c r="G100" s="159" t="s">
        <v>401</v>
      </c>
      <c r="H100" s="159" t="s">
        <v>104</v>
      </c>
      <c r="I100" s="162">
        <v>18</v>
      </c>
      <c r="J100" s="159" t="s">
        <v>402</v>
      </c>
      <c r="K100" s="160"/>
      <c r="L100" s="160"/>
      <c r="M100" s="160"/>
      <c r="N100" s="160"/>
      <c r="O100" s="160"/>
      <c r="P100" s="162">
        <v>400</v>
      </c>
      <c r="Q100" s="162">
        <v>0</v>
      </c>
      <c r="R100" s="162">
        <v>36</v>
      </c>
      <c r="S100" s="162">
        <v>36</v>
      </c>
      <c r="T100" s="162">
        <v>0</v>
      </c>
      <c r="U100" s="162">
        <f t="shared" si="15"/>
        <v>-400</v>
      </c>
      <c r="V100" s="162">
        <f t="shared" si="16"/>
        <v>0</v>
      </c>
      <c r="W100" s="162">
        <f t="shared" si="17"/>
        <v>-36</v>
      </c>
      <c r="X100" s="162">
        <f t="shared" si="18"/>
        <v>-36</v>
      </c>
      <c r="Y100" s="162">
        <f t="shared" si="19"/>
        <v>0</v>
      </c>
      <c r="Z100" s="159" t="s">
        <v>403</v>
      </c>
      <c r="AA100" s="159" t="s">
        <v>104</v>
      </c>
    </row>
    <row r="101" spans="1:27" x14ac:dyDescent="0.35">
      <c r="A101" s="159" t="s">
        <v>94</v>
      </c>
      <c r="B101" s="161">
        <v>43040</v>
      </c>
      <c r="C101" s="161">
        <v>43040</v>
      </c>
      <c r="D101" s="159" t="s">
        <v>400</v>
      </c>
      <c r="E101" s="160"/>
      <c r="F101" s="160"/>
      <c r="G101" s="159" t="s">
        <v>401</v>
      </c>
      <c r="H101" s="159" t="s">
        <v>104</v>
      </c>
      <c r="I101" s="162">
        <v>18</v>
      </c>
      <c r="J101" s="159" t="s">
        <v>402</v>
      </c>
      <c r="K101" s="160"/>
      <c r="L101" s="160"/>
      <c r="M101" s="160"/>
      <c r="N101" s="160"/>
      <c r="O101" s="160"/>
      <c r="P101" s="162">
        <v>5000</v>
      </c>
      <c r="Q101" s="162">
        <v>0</v>
      </c>
      <c r="R101" s="162">
        <v>450</v>
      </c>
      <c r="S101" s="162">
        <v>450</v>
      </c>
      <c r="T101" s="162">
        <v>0</v>
      </c>
      <c r="U101" s="162">
        <f t="shared" si="15"/>
        <v>-5000</v>
      </c>
      <c r="V101" s="162">
        <f t="shared" si="16"/>
        <v>0</v>
      </c>
      <c r="W101" s="162">
        <f t="shared" si="17"/>
        <v>-450</v>
      </c>
      <c r="X101" s="162">
        <f t="shared" si="18"/>
        <v>-450</v>
      </c>
      <c r="Y101" s="162">
        <f t="shared" si="19"/>
        <v>0</v>
      </c>
      <c r="Z101" s="159" t="s">
        <v>403</v>
      </c>
      <c r="AA101" s="159" t="s">
        <v>104</v>
      </c>
    </row>
    <row r="102" spans="1:27" x14ac:dyDescent="0.35">
      <c r="A102" s="159" t="s">
        <v>94</v>
      </c>
      <c r="B102" s="161">
        <v>43040</v>
      </c>
      <c r="C102" s="161">
        <v>43040</v>
      </c>
      <c r="D102" s="159" t="s">
        <v>400</v>
      </c>
      <c r="E102" s="160"/>
      <c r="F102" s="160"/>
      <c r="G102" s="159" t="s">
        <v>401</v>
      </c>
      <c r="H102" s="159" t="s">
        <v>104</v>
      </c>
      <c r="I102" s="162">
        <v>18</v>
      </c>
      <c r="J102" s="159" t="s">
        <v>402</v>
      </c>
      <c r="K102" s="160"/>
      <c r="L102" s="160"/>
      <c r="M102" s="160"/>
      <c r="N102" s="160"/>
      <c r="O102" s="160"/>
      <c r="P102" s="162">
        <v>8681.1</v>
      </c>
      <c r="Q102" s="162">
        <v>0</v>
      </c>
      <c r="R102" s="162">
        <v>781.3</v>
      </c>
      <c r="S102" s="162">
        <v>781.3</v>
      </c>
      <c r="T102" s="162">
        <v>0</v>
      </c>
      <c r="U102" s="162">
        <f t="shared" si="15"/>
        <v>-8681.1</v>
      </c>
      <c r="V102" s="162">
        <f t="shared" si="16"/>
        <v>0</v>
      </c>
      <c r="W102" s="162">
        <f t="shared" si="17"/>
        <v>-781.3</v>
      </c>
      <c r="X102" s="162">
        <f t="shared" si="18"/>
        <v>-781.3</v>
      </c>
      <c r="Y102" s="162">
        <f t="shared" si="19"/>
        <v>0</v>
      </c>
      <c r="Z102" s="159" t="s">
        <v>403</v>
      </c>
      <c r="AA102" s="159" t="s">
        <v>104</v>
      </c>
    </row>
    <row r="103" spans="1:27" x14ac:dyDescent="0.35">
      <c r="A103" s="159" t="s">
        <v>94</v>
      </c>
      <c r="B103" s="161">
        <v>43040</v>
      </c>
      <c r="C103" s="161">
        <v>43040</v>
      </c>
      <c r="D103" s="159" t="s">
        <v>400</v>
      </c>
      <c r="E103" s="160"/>
      <c r="F103" s="160"/>
      <c r="G103" s="159" t="s">
        <v>401</v>
      </c>
      <c r="H103" s="159" t="s">
        <v>104</v>
      </c>
      <c r="I103" s="162">
        <v>18</v>
      </c>
      <c r="J103" s="159" t="s">
        <v>402</v>
      </c>
      <c r="K103" s="160"/>
      <c r="L103" s="160"/>
      <c r="M103" s="160"/>
      <c r="N103" s="160"/>
      <c r="O103" s="160"/>
      <c r="P103" s="162">
        <v>5932.2</v>
      </c>
      <c r="Q103" s="162">
        <v>0</v>
      </c>
      <c r="R103" s="162">
        <v>533.9</v>
      </c>
      <c r="S103" s="162">
        <v>533.9</v>
      </c>
      <c r="T103" s="162">
        <v>0</v>
      </c>
      <c r="U103" s="162">
        <f t="shared" si="15"/>
        <v>-5932.2</v>
      </c>
      <c r="V103" s="162">
        <f t="shared" si="16"/>
        <v>0</v>
      </c>
      <c r="W103" s="162">
        <f t="shared" si="17"/>
        <v>-533.9</v>
      </c>
      <c r="X103" s="162">
        <f t="shared" si="18"/>
        <v>-533.9</v>
      </c>
      <c r="Y103" s="162">
        <f t="shared" si="19"/>
        <v>0</v>
      </c>
      <c r="Z103" s="159" t="s">
        <v>403</v>
      </c>
      <c r="AA103" s="159" t="s">
        <v>104</v>
      </c>
    </row>
    <row r="104" spans="1:27" x14ac:dyDescent="0.35">
      <c r="A104" s="159" t="s">
        <v>94</v>
      </c>
      <c r="B104" s="161">
        <v>43040</v>
      </c>
      <c r="C104" s="161">
        <v>43040</v>
      </c>
      <c r="D104" s="159" t="s">
        <v>400</v>
      </c>
      <c r="E104" s="160"/>
      <c r="F104" s="160"/>
      <c r="G104" s="159" t="s">
        <v>401</v>
      </c>
      <c r="H104" s="159" t="s">
        <v>104</v>
      </c>
      <c r="I104" s="162">
        <v>12</v>
      </c>
      <c r="J104" s="159" t="s">
        <v>402</v>
      </c>
      <c r="K104" s="160"/>
      <c r="L104" s="160"/>
      <c r="M104" s="160"/>
      <c r="N104" s="160"/>
      <c r="O104" s="160"/>
      <c r="P104" s="162">
        <v>13392.86</v>
      </c>
      <c r="Q104" s="162">
        <v>0</v>
      </c>
      <c r="R104" s="162">
        <v>803.57</v>
      </c>
      <c r="S104" s="162">
        <v>803.57</v>
      </c>
      <c r="T104" s="162">
        <v>0</v>
      </c>
      <c r="U104" s="162">
        <f t="shared" si="15"/>
        <v>-13392.86</v>
      </c>
      <c r="V104" s="162">
        <f t="shared" si="16"/>
        <v>0</v>
      </c>
      <c r="W104" s="162">
        <f t="shared" si="17"/>
        <v>-803.57</v>
      </c>
      <c r="X104" s="162">
        <f t="shared" si="18"/>
        <v>-803.57</v>
      </c>
      <c r="Y104" s="162">
        <f t="shared" si="19"/>
        <v>0</v>
      </c>
      <c r="Z104" s="159" t="s">
        <v>403</v>
      </c>
      <c r="AA104" s="159" t="s">
        <v>104</v>
      </c>
    </row>
    <row r="105" spans="1:27" x14ac:dyDescent="0.35">
      <c r="A105" s="159" t="s">
        <v>94</v>
      </c>
      <c r="B105" s="161">
        <v>43040</v>
      </c>
      <c r="C105" s="161">
        <v>43040</v>
      </c>
      <c r="D105" s="159" t="s">
        <v>400</v>
      </c>
      <c r="E105" s="160"/>
      <c r="F105" s="160"/>
      <c r="G105" s="159" t="s">
        <v>401</v>
      </c>
      <c r="H105" s="159" t="s">
        <v>104</v>
      </c>
      <c r="I105" s="162">
        <v>12</v>
      </c>
      <c r="J105" s="159" t="s">
        <v>402</v>
      </c>
      <c r="K105" s="160"/>
      <c r="L105" s="160"/>
      <c r="M105" s="160"/>
      <c r="N105" s="160"/>
      <c r="O105" s="160"/>
      <c r="P105" s="162">
        <v>1650</v>
      </c>
      <c r="Q105" s="162">
        <v>0</v>
      </c>
      <c r="R105" s="162">
        <v>99</v>
      </c>
      <c r="S105" s="162">
        <v>99</v>
      </c>
      <c r="T105" s="162">
        <v>0</v>
      </c>
      <c r="U105" s="162">
        <f t="shared" si="15"/>
        <v>-1650</v>
      </c>
      <c r="V105" s="162">
        <f t="shared" si="16"/>
        <v>0</v>
      </c>
      <c r="W105" s="162">
        <f t="shared" si="17"/>
        <v>-99</v>
      </c>
      <c r="X105" s="162">
        <f t="shared" si="18"/>
        <v>-99</v>
      </c>
      <c r="Y105" s="162">
        <f t="shared" si="19"/>
        <v>0</v>
      </c>
      <c r="Z105" s="159" t="s">
        <v>403</v>
      </c>
      <c r="AA105" s="159" t="s">
        <v>104</v>
      </c>
    </row>
    <row r="106" spans="1:27" x14ac:dyDescent="0.35">
      <c r="A106" s="159" t="s">
        <v>94</v>
      </c>
      <c r="B106" s="161">
        <v>43040</v>
      </c>
      <c r="C106" s="161">
        <v>43040</v>
      </c>
      <c r="D106" s="159" t="s">
        <v>400</v>
      </c>
      <c r="E106" s="160"/>
      <c r="F106" s="160"/>
      <c r="G106" s="159" t="s">
        <v>401</v>
      </c>
      <c r="H106" s="159" t="s">
        <v>104</v>
      </c>
      <c r="I106" s="162">
        <v>18</v>
      </c>
      <c r="J106" s="159" t="s">
        <v>402</v>
      </c>
      <c r="K106" s="160"/>
      <c r="L106" s="160"/>
      <c r="M106" s="160"/>
      <c r="N106" s="160"/>
      <c r="O106" s="160"/>
      <c r="P106" s="162">
        <v>187.5</v>
      </c>
      <c r="Q106" s="162">
        <v>0</v>
      </c>
      <c r="R106" s="162">
        <v>16.88</v>
      </c>
      <c r="S106" s="162">
        <v>16.88</v>
      </c>
      <c r="T106" s="162">
        <v>0</v>
      </c>
      <c r="U106" s="162">
        <f t="shared" si="15"/>
        <v>-187.5</v>
      </c>
      <c r="V106" s="162">
        <f t="shared" si="16"/>
        <v>0</v>
      </c>
      <c r="W106" s="162">
        <f t="shared" si="17"/>
        <v>-16.88</v>
      </c>
      <c r="X106" s="162">
        <f t="shared" si="18"/>
        <v>-16.88</v>
      </c>
      <c r="Y106" s="162">
        <f t="shared" si="19"/>
        <v>0</v>
      </c>
      <c r="Z106" s="159" t="s">
        <v>403</v>
      </c>
      <c r="AA106" s="159" t="s">
        <v>104</v>
      </c>
    </row>
    <row r="107" spans="1:27" x14ac:dyDescent="0.35">
      <c r="A107" s="159" t="s">
        <v>94</v>
      </c>
      <c r="B107" s="161">
        <v>43040</v>
      </c>
      <c r="C107" s="161">
        <v>43040</v>
      </c>
      <c r="D107" s="159" t="s">
        <v>400</v>
      </c>
      <c r="E107" s="160"/>
      <c r="F107" s="159"/>
      <c r="G107" s="159" t="s">
        <v>401</v>
      </c>
      <c r="H107" s="159" t="s">
        <v>104</v>
      </c>
      <c r="I107" s="162">
        <v>18</v>
      </c>
      <c r="J107" s="159" t="s">
        <v>402</v>
      </c>
      <c r="K107" s="160"/>
      <c r="L107" s="160"/>
      <c r="M107" s="160"/>
      <c r="N107" s="160"/>
      <c r="O107" s="160"/>
      <c r="P107" s="162">
        <v>13510</v>
      </c>
      <c r="Q107" s="162">
        <v>0</v>
      </c>
      <c r="R107" s="162">
        <v>1215.9000000000001</v>
      </c>
      <c r="S107" s="162">
        <v>1215.9000000000001</v>
      </c>
      <c r="T107" s="162">
        <v>0</v>
      </c>
      <c r="U107" s="162">
        <f t="shared" si="15"/>
        <v>-13510</v>
      </c>
      <c r="V107" s="162">
        <f t="shared" si="16"/>
        <v>0</v>
      </c>
      <c r="W107" s="162">
        <f t="shared" si="17"/>
        <v>-1215.9000000000001</v>
      </c>
      <c r="X107" s="162">
        <f t="shared" si="18"/>
        <v>-1215.9000000000001</v>
      </c>
      <c r="Y107" s="162">
        <f t="shared" si="19"/>
        <v>0</v>
      </c>
      <c r="Z107" s="159" t="s">
        <v>403</v>
      </c>
      <c r="AA107" s="159" t="s">
        <v>104</v>
      </c>
    </row>
    <row r="108" spans="1:27" x14ac:dyDescent="0.35">
      <c r="A108" s="159" t="s">
        <v>94</v>
      </c>
      <c r="B108" s="161">
        <v>43040</v>
      </c>
      <c r="C108" s="161">
        <v>43040</v>
      </c>
      <c r="D108" s="159" t="s">
        <v>400</v>
      </c>
      <c r="E108" s="160"/>
      <c r="F108" s="160"/>
      <c r="G108" s="159" t="s">
        <v>401</v>
      </c>
      <c r="H108" s="159" t="s">
        <v>104</v>
      </c>
      <c r="I108" s="162">
        <v>18</v>
      </c>
      <c r="J108" s="159" t="s">
        <v>402</v>
      </c>
      <c r="K108" s="160"/>
      <c r="L108" s="160"/>
      <c r="M108" s="160"/>
      <c r="N108" s="160"/>
      <c r="O108" s="160"/>
      <c r="P108" s="162">
        <v>4650</v>
      </c>
      <c r="Q108" s="162">
        <v>0</v>
      </c>
      <c r="R108" s="162">
        <v>418.5</v>
      </c>
      <c r="S108" s="162">
        <v>418.5</v>
      </c>
      <c r="T108" s="162">
        <v>0</v>
      </c>
      <c r="U108" s="162">
        <f t="shared" si="15"/>
        <v>-4650</v>
      </c>
      <c r="V108" s="162">
        <f t="shared" si="16"/>
        <v>0</v>
      </c>
      <c r="W108" s="162">
        <f t="shared" si="17"/>
        <v>-418.5</v>
      </c>
      <c r="X108" s="162">
        <f t="shared" si="18"/>
        <v>-418.5</v>
      </c>
      <c r="Y108" s="162">
        <f t="shared" si="19"/>
        <v>0</v>
      </c>
      <c r="Z108" s="159" t="s">
        <v>403</v>
      </c>
      <c r="AA108" s="159" t="s">
        <v>104</v>
      </c>
    </row>
    <row r="109" spans="1:27" x14ac:dyDescent="0.35">
      <c r="A109" s="159" t="s">
        <v>94</v>
      </c>
      <c r="B109" s="161">
        <v>43040</v>
      </c>
      <c r="C109" s="161">
        <v>43070</v>
      </c>
      <c r="D109" s="159" t="s">
        <v>400</v>
      </c>
      <c r="E109" s="160"/>
      <c r="F109" s="160"/>
      <c r="G109" s="159" t="s">
        <v>401</v>
      </c>
      <c r="H109" s="159" t="s">
        <v>104</v>
      </c>
      <c r="I109" s="162">
        <v>28</v>
      </c>
      <c r="J109" s="159" t="s">
        <v>402</v>
      </c>
      <c r="K109" s="160"/>
      <c r="L109" s="160"/>
      <c r="M109" s="160"/>
      <c r="N109" s="160"/>
      <c r="O109" s="160"/>
      <c r="P109" s="162">
        <v>6250</v>
      </c>
      <c r="Q109" s="162">
        <v>0</v>
      </c>
      <c r="R109" s="162">
        <v>875</v>
      </c>
      <c r="S109" s="162">
        <v>875</v>
      </c>
      <c r="T109" s="162">
        <v>0</v>
      </c>
      <c r="U109" s="162">
        <f t="shared" si="15"/>
        <v>-6250</v>
      </c>
      <c r="V109" s="162">
        <f t="shared" si="16"/>
        <v>0</v>
      </c>
      <c r="W109" s="162">
        <f t="shared" si="17"/>
        <v>-875</v>
      </c>
      <c r="X109" s="162">
        <f t="shared" si="18"/>
        <v>-875</v>
      </c>
      <c r="Y109" s="162">
        <f t="shared" si="19"/>
        <v>0</v>
      </c>
      <c r="Z109" s="159" t="s">
        <v>403</v>
      </c>
      <c r="AA109" s="159" t="s">
        <v>104</v>
      </c>
    </row>
    <row r="110" spans="1:27" x14ac:dyDescent="0.35">
      <c r="A110" s="159" t="s">
        <v>94</v>
      </c>
      <c r="B110" s="161">
        <v>43070</v>
      </c>
      <c r="C110" s="161">
        <v>43070</v>
      </c>
      <c r="D110" s="159" t="s">
        <v>400</v>
      </c>
      <c r="E110" s="160"/>
      <c r="F110" s="160"/>
      <c r="G110" s="159" t="s">
        <v>401</v>
      </c>
      <c r="H110" s="159" t="s">
        <v>104</v>
      </c>
      <c r="I110" s="162">
        <v>18</v>
      </c>
      <c r="J110" s="159" t="s">
        <v>402</v>
      </c>
      <c r="K110" s="160"/>
      <c r="L110" s="160"/>
      <c r="M110" s="160"/>
      <c r="N110" s="160"/>
      <c r="O110" s="160"/>
      <c r="P110" s="162">
        <v>727.34</v>
      </c>
      <c r="Q110" s="162">
        <v>130.91999999999999</v>
      </c>
      <c r="R110" s="162">
        <v>0</v>
      </c>
      <c r="S110" s="162">
        <v>0</v>
      </c>
      <c r="T110" s="162">
        <v>0</v>
      </c>
      <c r="U110" s="162">
        <f t="shared" si="15"/>
        <v>-727.34</v>
      </c>
      <c r="V110" s="162">
        <f t="shared" si="16"/>
        <v>-130.91999999999999</v>
      </c>
      <c r="W110" s="162">
        <f t="shared" si="17"/>
        <v>0</v>
      </c>
      <c r="X110" s="162">
        <f t="shared" si="18"/>
        <v>0</v>
      </c>
      <c r="Y110" s="162">
        <f t="shared" si="19"/>
        <v>0</v>
      </c>
      <c r="Z110" s="159" t="s">
        <v>403</v>
      </c>
      <c r="AA110" s="159" t="s">
        <v>104</v>
      </c>
    </row>
    <row r="111" spans="1:27" x14ac:dyDescent="0.35">
      <c r="A111" s="159" t="s">
        <v>94</v>
      </c>
      <c r="B111" s="161">
        <v>43070</v>
      </c>
      <c r="C111" s="161">
        <v>43070</v>
      </c>
      <c r="D111" s="159" t="s">
        <v>400</v>
      </c>
      <c r="E111" s="160"/>
      <c r="F111" s="160"/>
      <c r="G111" s="159" t="s">
        <v>401</v>
      </c>
      <c r="H111" s="159" t="s">
        <v>104</v>
      </c>
      <c r="I111" s="162">
        <v>18</v>
      </c>
      <c r="J111" s="159" t="s">
        <v>402</v>
      </c>
      <c r="K111" s="160"/>
      <c r="L111" s="160"/>
      <c r="M111" s="160"/>
      <c r="N111" s="160"/>
      <c r="O111" s="160"/>
      <c r="P111" s="162">
        <v>1805.11</v>
      </c>
      <c r="Q111" s="162">
        <v>0</v>
      </c>
      <c r="R111" s="162">
        <v>162.46</v>
      </c>
      <c r="S111" s="162">
        <v>162.46</v>
      </c>
      <c r="T111" s="162">
        <v>0</v>
      </c>
      <c r="U111" s="162">
        <f t="shared" si="15"/>
        <v>-1805.11</v>
      </c>
      <c r="V111" s="162">
        <f t="shared" si="16"/>
        <v>0</v>
      </c>
      <c r="W111" s="162">
        <f t="shared" si="17"/>
        <v>-162.46</v>
      </c>
      <c r="X111" s="162">
        <f t="shared" si="18"/>
        <v>-162.46</v>
      </c>
      <c r="Y111" s="162">
        <f t="shared" si="19"/>
        <v>0</v>
      </c>
      <c r="Z111" s="159" t="s">
        <v>403</v>
      </c>
      <c r="AA111" s="159" t="s">
        <v>104</v>
      </c>
    </row>
    <row r="112" spans="1:27" x14ac:dyDescent="0.35">
      <c r="A112" s="159" t="s">
        <v>94</v>
      </c>
      <c r="B112" s="161">
        <v>43070</v>
      </c>
      <c r="C112" s="161">
        <v>43070</v>
      </c>
      <c r="D112" s="159" t="s">
        <v>400</v>
      </c>
      <c r="E112" s="160"/>
      <c r="F112" s="160"/>
      <c r="G112" s="159" t="s">
        <v>401</v>
      </c>
      <c r="H112" s="159" t="s">
        <v>104</v>
      </c>
      <c r="I112" s="162">
        <v>18</v>
      </c>
      <c r="J112" s="159" t="s">
        <v>402</v>
      </c>
      <c r="K112" s="160"/>
      <c r="L112" s="160"/>
      <c r="M112" s="160"/>
      <c r="N112" s="160"/>
      <c r="O112" s="160"/>
      <c r="P112" s="162">
        <v>4238.16</v>
      </c>
      <c r="Q112" s="162">
        <v>0</v>
      </c>
      <c r="R112" s="162">
        <v>381.42</v>
      </c>
      <c r="S112" s="162">
        <v>381.42</v>
      </c>
      <c r="T112" s="162">
        <v>0</v>
      </c>
      <c r="U112" s="162">
        <f t="shared" si="15"/>
        <v>-4238.16</v>
      </c>
      <c r="V112" s="162">
        <f t="shared" si="16"/>
        <v>0</v>
      </c>
      <c r="W112" s="162">
        <f t="shared" si="17"/>
        <v>-381.42</v>
      </c>
      <c r="X112" s="162">
        <f t="shared" si="18"/>
        <v>-381.42</v>
      </c>
      <c r="Y112" s="162">
        <f t="shared" si="19"/>
        <v>0</v>
      </c>
      <c r="Z112" s="159" t="s">
        <v>403</v>
      </c>
      <c r="AA112" s="159" t="s">
        <v>104</v>
      </c>
    </row>
    <row r="113" spans="1:27" x14ac:dyDescent="0.35">
      <c r="A113" s="159" t="s">
        <v>94</v>
      </c>
      <c r="B113" s="161">
        <v>43070</v>
      </c>
      <c r="C113" s="161">
        <v>43070</v>
      </c>
      <c r="D113" s="159" t="s">
        <v>400</v>
      </c>
      <c r="E113" s="160"/>
      <c r="F113" s="160"/>
      <c r="G113" s="159" t="s">
        <v>401</v>
      </c>
      <c r="H113" s="159" t="s">
        <v>104</v>
      </c>
      <c r="I113" s="162">
        <v>18</v>
      </c>
      <c r="J113" s="159" t="s">
        <v>402</v>
      </c>
      <c r="K113" s="160"/>
      <c r="L113" s="160"/>
      <c r="M113" s="160"/>
      <c r="N113" s="160"/>
      <c r="O113" s="160"/>
      <c r="P113" s="162">
        <v>1470</v>
      </c>
      <c r="Q113" s="162">
        <v>0</v>
      </c>
      <c r="R113" s="162">
        <v>132.30000000000001</v>
      </c>
      <c r="S113" s="162">
        <v>132.30000000000001</v>
      </c>
      <c r="T113" s="162">
        <v>0</v>
      </c>
      <c r="U113" s="162">
        <f t="shared" si="15"/>
        <v>-1470</v>
      </c>
      <c r="V113" s="162">
        <f t="shared" si="16"/>
        <v>0</v>
      </c>
      <c r="W113" s="162">
        <f t="shared" si="17"/>
        <v>-132.30000000000001</v>
      </c>
      <c r="X113" s="162">
        <f t="shared" si="18"/>
        <v>-132.30000000000001</v>
      </c>
      <c r="Y113" s="162">
        <f t="shared" si="19"/>
        <v>0</v>
      </c>
      <c r="Z113" s="159" t="s">
        <v>403</v>
      </c>
      <c r="AA113" s="159" t="s">
        <v>104</v>
      </c>
    </row>
    <row r="114" spans="1:27" x14ac:dyDescent="0.35">
      <c r="A114" s="159" t="s">
        <v>94</v>
      </c>
      <c r="B114" s="161">
        <v>43070</v>
      </c>
      <c r="C114" s="161">
        <v>43070</v>
      </c>
      <c r="D114" s="159" t="s">
        <v>400</v>
      </c>
      <c r="E114" s="160"/>
      <c r="F114" s="160"/>
      <c r="G114" s="159" t="s">
        <v>401</v>
      </c>
      <c r="H114" s="159" t="s">
        <v>104</v>
      </c>
      <c r="I114" s="162">
        <v>5</v>
      </c>
      <c r="J114" s="159" t="s">
        <v>402</v>
      </c>
      <c r="K114" s="160"/>
      <c r="L114" s="160"/>
      <c r="M114" s="160"/>
      <c r="N114" s="160"/>
      <c r="O114" s="160"/>
      <c r="P114" s="162">
        <v>11280</v>
      </c>
      <c r="Q114" s="162">
        <v>0</v>
      </c>
      <c r="R114" s="162">
        <v>282</v>
      </c>
      <c r="S114" s="162">
        <v>282</v>
      </c>
      <c r="T114" s="162">
        <v>0</v>
      </c>
      <c r="U114" s="162">
        <f t="shared" si="15"/>
        <v>-11280</v>
      </c>
      <c r="V114" s="162">
        <f t="shared" si="16"/>
        <v>0</v>
      </c>
      <c r="W114" s="162">
        <f t="shared" si="17"/>
        <v>-282</v>
      </c>
      <c r="X114" s="162">
        <f t="shared" si="18"/>
        <v>-282</v>
      </c>
      <c r="Y114" s="162">
        <f t="shared" si="19"/>
        <v>0</v>
      </c>
      <c r="Z114" s="159" t="s">
        <v>403</v>
      </c>
      <c r="AA114" s="159" t="s">
        <v>104</v>
      </c>
    </row>
    <row r="115" spans="1:27" x14ac:dyDescent="0.35">
      <c r="A115" s="159" t="s">
        <v>94</v>
      </c>
      <c r="B115" s="161">
        <v>43070</v>
      </c>
      <c r="C115" s="161">
        <v>43070</v>
      </c>
      <c r="D115" s="159" t="s">
        <v>400</v>
      </c>
      <c r="E115" s="160"/>
      <c r="F115" s="160"/>
      <c r="G115" s="159" t="s">
        <v>401</v>
      </c>
      <c r="H115" s="159" t="s">
        <v>104</v>
      </c>
      <c r="I115" s="162">
        <v>18</v>
      </c>
      <c r="J115" s="159" t="s">
        <v>402</v>
      </c>
      <c r="K115" s="160"/>
      <c r="L115" s="160"/>
      <c r="M115" s="160"/>
      <c r="N115" s="160"/>
      <c r="O115" s="160"/>
      <c r="P115" s="162">
        <v>4800</v>
      </c>
      <c r="Q115" s="162">
        <v>0</v>
      </c>
      <c r="R115" s="162">
        <v>432</v>
      </c>
      <c r="S115" s="162">
        <v>432</v>
      </c>
      <c r="T115" s="162">
        <v>0</v>
      </c>
      <c r="U115" s="162">
        <f t="shared" si="15"/>
        <v>-4800</v>
      </c>
      <c r="V115" s="162">
        <f t="shared" si="16"/>
        <v>0</v>
      </c>
      <c r="W115" s="162">
        <f t="shared" si="17"/>
        <v>-432</v>
      </c>
      <c r="X115" s="162">
        <f t="shared" si="18"/>
        <v>-432</v>
      </c>
      <c r="Y115" s="162">
        <f t="shared" si="19"/>
        <v>0</v>
      </c>
      <c r="Z115" s="159" t="s">
        <v>403</v>
      </c>
      <c r="AA115" s="159" t="s">
        <v>104</v>
      </c>
    </row>
    <row r="116" spans="1:27" x14ac:dyDescent="0.35">
      <c r="A116" s="159" t="s">
        <v>94</v>
      </c>
      <c r="B116" s="161">
        <v>43070</v>
      </c>
      <c r="C116" s="161">
        <v>43070</v>
      </c>
      <c r="D116" s="159" t="s">
        <v>400</v>
      </c>
      <c r="E116" s="160"/>
      <c r="F116" s="160"/>
      <c r="G116" s="159" t="s">
        <v>401</v>
      </c>
      <c r="H116" s="159" t="s">
        <v>104</v>
      </c>
      <c r="I116" s="162">
        <v>18</v>
      </c>
      <c r="J116" s="159" t="s">
        <v>402</v>
      </c>
      <c r="K116" s="160"/>
      <c r="L116" s="160"/>
      <c r="M116" s="160"/>
      <c r="N116" s="160"/>
      <c r="O116" s="160"/>
      <c r="P116" s="162">
        <v>405.08</v>
      </c>
      <c r="Q116" s="162">
        <v>0</v>
      </c>
      <c r="R116" s="162">
        <v>36.46</v>
      </c>
      <c r="S116" s="162">
        <v>36.46</v>
      </c>
      <c r="T116" s="162">
        <v>0</v>
      </c>
      <c r="U116" s="162">
        <f t="shared" si="15"/>
        <v>-405.08</v>
      </c>
      <c r="V116" s="162">
        <f t="shared" si="16"/>
        <v>0</v>
      </c>
      <c r="W116" s="162">
        <f t="shared" si="17"/>
        <v>-36.46</v>
      </c>
      <c r="X116" s="162">
        <f t="shared" si="18"/>
        <v>-36.46</v>
      </c>
      <c r="Y116" s="162">
        <f t="shared" si="19"/>
        <v>0</v>
      </c>
      <c r="Z116" s="159" t="s">
        <v>403</v>
      </c>
      <c r="AA116" s="159" t="s">
        <v>104</v>
      </c>
    </row>
    <row r="117" spans="1:27" x14ac:dyDescent="0.35">
      <c r="A117" s="159" t="s">
        <v>94</v>
      </c>
      <c r="B117" s="161">
        <v>43070</v>
      </c>
      <c r="C117" s="161">
        <v>43070</v>
      </c>
      <c r="D117" s="159" t="s">
        <v>400</v>
      </c>
      <c r="E117" s="160"/>
      <c r="F117" s="160"/>
      <c r="G117" s="159" t="s">
        <v>401</v>
      </c>
      <c r="H117" s="159" t="s">
        <v>104</v>
      </c>
      <c r="I117" s="162">
        <v>18</v>
      </c>
      <c r="J117" s="159" t="s">
        <v>402</v>
      </c>
      <c r="K117" s="160"/>
      <c r="L117" s="160"/>
      <c r="M117" s="160"/>
      <c r="N117" s="160"/>
      <c r="O117" s="160"/>
      <c r="P117" s="162">
        <v>20000</v>
      </c>
      <c r="Q117" s="162">
        <v>0</v>
      </c>
      <c r="R117" s="162">
        <v>1800</v>
      </c>
      <c r="S117" s="162">
        <v>1800</v>
      </c>
      <c r="T117" s="162">
        <v>0</v>
      </c>
      <c r="U117" s="162">
        <f t="shared" si="15"/>
        <v>-20000</v>
      </c>
      <c r="V117" s="162">
        <f t="shared" si="16"/>
        <v>0</v>
      </c>
      <c r="W117" s="162">
        <f t="shared" si="17"/>
        <v>-1800</v>
      </c>
      <c r="X117" s="162">
        <f t="shared" si="18"/>
        <v>-1800</v>
      </c>
      <c r="Y117" s="162">
        <f t="shared" si="19"/>
        <v>0</v>
      </c>
      <c r="Z117" s="159" t="s">
        <v>403</v>
      </c>
      <c r="AA117" s="159" t="s">
        <v>104</v>
      </c>
    </row>
    <row r="118" spans="1:27" x14ac:dyDescent="0.35">
      <c r="A118" s="159" t="s">
        <v>94</v>
      </c>
      <c r="B118" s="161">
        <v>43070</v>
      </c>
      <c r="C118" s="161">
        <v>43070</v>
      </c>
      <c r="D118" s="159" t="s">
        <v>400</v>
      </c>
      <c r="E118" s="160"/>
      <c r="F118" s="160"/>
      <c r="G118" s="159" t="s">
        <v>401</v>
      </c>
      <c r="H118" s="159" t="s">
        <v>104</v>
      </c>
      <c r="I118" s="162">
        <v>18</v>
      </c>
      <c r="J118" s="159" t="s">
        <v>402</v>
      </c>
      <c r="K118" s="160"/>
      <c r="L118" s="160"/>
      <c r="M118" s="160"/>
      <c r="N118" s="160"/>
      <c r="O118" s="160"/>
      <c r="P118" s="162">
        <v>7415.7</v>
      </c>
      <c r="Q118" s="162">
        <v>0</v>
      </c>
      <c r="R118" s="162">
        <v>667.41</v>
      </c>
      <c r="S118" s="162">
        <v>667.41</v>
      </c>
      <c r="T118" s="162">
        <v>0</v>
      </c>
      <c r="U118" s="162">
        <f t="shared" si="15"/>
        <v>-7415.7</v>
      </c>
      <c r="V118" s="162">
        <f t="shared" si="16"/>
        <v>0</v>
      </c>
      <c r="W118" s="162">
        <f t="shared" si="17"/>
        <v>-667.41</v>
      </c>
      <c r="X118" s="162">
        <f t="shared" si="18"/>
        <v>-667.41</v>
      </c>
      <c r="Y118" s="162">
        <f t="shared" si="19"/>
        <v>0</v>
      </c>
      <c r="Z118" s="159" t="s">
        <v>403</v>
      </c>
      <c r="AA118" s="159" t="s">
        <v>104</v>
      </c>
    </row>
    <row r="119" spans="1:27" x14ac:dyDescent="0.35">
      <c r="A119" s="159" t="s">
        <v>94</v>
      </c>
      <c r="B119" s="161">
        <v>43070</v>
      </c>
      <c r="C119" s="161">
        <v>43070</v>
      </c>
      <c r="D119" s="159" t="s">
        <v>400</v>
      </c>
      <c r="E119" s="160"/>
      <c r="F119" s="160"/>
      <c r="G119" s="159" t="s">
        <v>401</v>
      </c>
      <c r="H119" s="159" t="s">
        <v>104</v>
      </c>
      <c r="I119" s="162">
        <v>18</v>
      </c>
      <c r="J119" s="159" t="s">
        <v>402</v>
      </c>
      <c r="K119" s="160"/>
      <c r="L119" s="160"/>
      <c r="M119" s="160"/>
      <c r="N119" s="160"/>
      <c r="O119" s="160"/>
      <c r="P119" s="162">
        <v>246</v>
      </c>
      <c r="Q119" s="162">
        <v>0</v>
      </c>
      <c r="R119" s="162">
        <v>22.14</v>
      </c>
      <c r="S119" s="162">
        <v>22.14</v>
      </c>
      <c r="T119" s="162">
        <v>0</v>
      </c>
      <c r="U119" s="162">
        <f t="shared" si="15"/>
        <v>-246</v>
      </c>
      <c r="V119" s="162">
        <f t="shared" si="16"/>
        <v>0</v>
      </c>
      <c r="W119" s="162">
        <f t="shared" si="17"/>
        <v>-22.14</v>
      </c>
      <c r="X119" s="162">
        <f t="shared" si="18"/>
        <v>-22.14</v>
      </c>
      <c r="Y119" s="162">
        <f t="shared" si="19"/>
        <v>0</v>
      </c>
      <c r="Z119" s="159" t="s">
        <v>403</v>
      </c>
      <c r="AA119" s="159" t="s">
        <v>104</v>
      </c>
    </row>
    <row r="120" spans="1:27" x14ac:dyDescent="0.35">
      <c r="A120" s="159" t="s">
        <v>94</v>
      </c>
      <c r="B120" s="161">
        <v>43070</v>
      </c>
      <c r="C120" s="161">
        <v>43070</v>
      </c>
      <c r="D120" s="159" t="s">
        <v>400</v>
      </c>
      <c r="E120" s="160"/>
      <c r="F120" s="160"/>
      <c r="G120" s="159" t="s">
        <v>401</v>
      </c>
      <c r="H120" s="159" t="s">
        <v>104</v>
      </c>
      <c r="I120" s="162">
        <v>18</v>
      </c>
      <c r="J120" s="159" t="s">
        <v>402</v>
      </c>
      <c r="K120" s="160"/>
      <c r="L120" s="160"/>
      <c r="M120" s="160"/>
      <c r="N120" s="160"/>
      <c r="O120" s="160"/>
      <c r="P120" s="162">
        <v>17635</v>
      </c>
      <c r="Q120" s="162">
        <v>0</v>
      </c>
      <c r="R120" s="162">
        <v>1587.15</v>
      </c>
      <c r="S120" s="162">
        <v>1587.15</v>
      </c>
      <c r="T120" s="162">
        <v>0</v>
      </c>
      <c r="U120" s="162">
        <f t="shared" si="15"/>
        <v>-17635</v>
      </c>
      <c r="V120" s="162">
        <f t="shared" si="16"/>
        <v>0</v>
      </c>
      <c r="W120" s="162">
        <f t="shared" si="17"/>
        <v>-1587.15</v>
      </c>
      <c r="X120" s="162">
        <f t="shared" si="18"/>
        <v>-1587.15</v>
      </c>
      <c r="Y120" s="162">
        <f t="shared" si="19"/>
        <v>0</v>
      </c>
      <c r="Z120" s="159" t="s">
        <v>403</v>
      </c>
      <c r="AA120" s="159" t="s">
        <v>104</v>
      </c>
    </row>
    <row r="121" spans="1:27" x14ac:dyDescent="0.35">
      <c r="A121" s="159" t="s">
        <v>94</v>
      </c>
      <c r="B121" s="161">
        <v>43070</v>
      </c>
      <c r="C121" s="161">
        <v>43070</v>
      </c>
      <c r="D121" s="159" t="s">
        <v>400</v>
      </c>
      <c r="E121" s="160"/>
      <c r="F121" s="160"/>
      <c r="G121" s="159" t="s">
        <v>401</v>
      </c>
      <c r="H121" s="159" t="s">
        <v>104</v>
      </c>
      <c r="I121" s="162">
        <v>18</v>
      </c>
      <c r="J121" s="159" t="s">
        <v>402</v>
      </c>
      <c r="K121" s="160"/>
      <c r="L121" s="160"/>
      <c r="M121" s="160"/>
      <c r="N121" s="160"/>
      <c r="O121" s="160"/>
      <c r="P121" s="162">
        <v>5075.3999999999996</v>
      </c>
      <c r="Q121" s="162">
        <v>0</v>
      </c>
      <c r="R121" s="162">
        <v>456.79</v>
      </c>
      <c r="S121" s="162">
        <v>456.79</v>
      </c>
      <c r="T121" s="162">
        <v>0</v>
      </c>
      <c r="U121" s="162">
        <f t="shared" si="15"/>
        <v>-5075.3999999999996</v>
      </c>
      <c r="V121" s="162">
        <f t="shared" si="16"/>
        <v>0</v>
      </c>
      <c r="W121" s="162">
        <f t="shared" si="17"/>
        <v>-456.79</v>
      </c>
      <c r="X121" s="162">
        <f t="shared" si="18"/>
        <v>-456.79</v>
      </c>
      <c r="Y121" s="162">
        <f t="shared" si="19"/>
        <v>0</v>
      </c>
      <c r="Z121" s="159" t="s">
        <v>403</v>
      </c>
      <c r="AA121" s="159" t="s">
        <v>104</v>
      </c>
    </row>
    <row r="122" spans="1:27" x14ac:dyDescent="0.35">
      <c r="A122" s="159" t="s">
        <v>94</v>
      </c>
      <c r="B122" s="161">
        <v>43070</v>
      </c>
      <c r="C122" s="161">
        <v>43070</v>
      </c>
      <c r="D122" s="159" t="s">
        <v>400</v>
      </c>
      <c r="E122" s="160"/>
      <c r="F122" s="160"/>
      <c r="G122" s="159" t="s">
        <v>401</v>
      </c>
      <c r="H122" s="159" t="s">
        <v>104</v>
      </c>
      <c r="I122" s="162">
        <v>12</v>
      </c>
      <c r="J122" s="159" t="s">
        <v>402</v>
      </c>
      <c r="K122" s="160"/>
      <c r="L122" s="160"/>
      <c r="M122" s="160"/>
      <c r="N122" s="160"/>
      <c r="O122" s="160"/>
      <c r="P122" s="162">
        <v>180</v>
      </c>
      <c r="Q122" s="162">
        <v>0</v>
      </c>
      <c r="R122" s="162">
        <v>10.8</v>
      </c>
      <c r="S122" s="162">
        <v>10.8</v>
      </c>
      <c r="T122" s="162">
        <v>0</v>
      </c>
      <c r="U122" s="162">
        <f t="shared" si="15"/>
        <v>-180</v>
      </c>
      <c r="V122" s="162">
        <f t="shared" si="16"/>
        <v>0</v>
      </c>
      <c r="W122" s="162">
        <f t="shared" si="17"/>
        <v>-10.8</v>
      </c>
      <c r="X122" s="162">
        <f t="shared" si="18"/>
        <v>-10.8</v>
      </c>
      <c r="Y122" s="162">
        <f t="shared" si="19"/>
        <v>0</v>
      </c>
      <c r="Z122" s="159" t="s">
        <v>403</v>
      </c>
      <c r="AA122" s="159" t="s">
        <v>104</v>
      </c>
    </row>
    <row r="123" spans="1:27" x14ac:dyDescent="0.35">
      <c r="A123" s="159" t="s">
        <v>94</v>
      </c>
      <c r="B123" s="161">
        <v>43070</v>
      </c>
      <c r="C123" s="161">
        <v>43070</v>
      </c>
      <c r="D123" s="159" t="s">
        <v>400</v>
      </c>
      <c r="E123" s="160"/>
      <c r="F123" s="159"/>
      <c r="G123" s="159" t="s">
        <v>401</v>
      </c>
      <c r="H123" s="159" t="s">
        <v>104</v>
      </c>
      <c r="I123" s="162">
        <v>18</v>
      </c>
      <c r="J123" s="159" t="s">
        <v>402</v>
      </c>
      <c r="K123" s="160"/>
      <c r="L123" s="160"/>
      <c r="M123" s="160"/>
      <c r="N123" s="160"/>
      <c r="O123" s="160"/>
      <c r="P123" s="162">
        <v>3212</v>
      </c>
      <c r="Q123" s="162">
        <v>0</v>
      </c>
      <c r="R123" s="162">
        <v>289.08</v>
      </c>
      <c r="S123" s="162">
        <v>289.08</v>
      </c>
      <c r="T123" s="162">
        <v>0</v>
      </c>
      <c r="U123" s="162">
        <f t="shared" si="15"/>
        <v>-3212</v>
      </c>
      <c r="V123" s="162">
        <f t="shared" si="16"/>
        <v>0</v>
      </c>
      <c r="W123" s="162">
        <f t="shared" si="17"/>
        <v>-289.08</v>
      </c>
      <c r="X123" s="162">
        <f t="shared" si="18"/>
        <v>-289.08</v>
      </c>
      <c r="Y123" s="162">
        <f t="shared" si="19"/>
        <v>0</v>
      </c>
      <c r="Z123" s="159" t="s">
        <v>403</v>
      </c>
      <c r="AA123" s="159" t="s">
        <v>104</v>
      </c>
    </row>
    <row r="124" spans="1:27" x14ac:dyDescent="0.35">
      <c r="A124" s="159" t="s">
        <v>94</v>
      </c>
      <c r="B124" s="161">
        <v>43070</v>
      </c>
      <c r="C124" s="161">
        <v>43070</v>
      </c>
      <c r="D124" s="159" t="s">
        <v>400</v>
      </c>
      <c r="E124" s="160"/>
      <c r="F124" s="160"/>
      <c r="G124" s="159" t="s">
        <v>401</v>
      </c>
      <c r="H124" s="159" t="s">
        <v>104</v>
      </c>
      <c r="I124" s="162">
        <v>12</v>
      </c>
      <c r="J124" s="159" t="s">
        <v>402</v>
      </c>
      <c r="K124" s="160"/>
      <c r="L124" s="160"/>
      <c r="M124" s="160"/>
      <c r="N124" s="160"/>
      <c r="O124" s="160"/>
      <c r="P124" s="162">
        <v>196</v>
      </c>
      <c r="Q124" s="162">
        <v>0</v>
      </c>
      <c r="R124" s="162">
        <v>11.76</v>
      </c>
      <c r="S124" s="162">
        <v>11.76</v>
      </c>
      <c r="T124" s="162">
        <v>0</v>
      </c>
      <c r="U124" s="162">
        <f t="shared" si="15"/>
        <v>-196</v>
      </c>
      <c r="V124" s="162">
        <f t="shared" si="16"/>
        <v>0</v>
      </c>
      <c r="W124" s="162">
        <f t="shared" si="17"/>
        <v>-11.76</v>
      </c>
      <c r="X124" s="162">
        <f t="shared" si="18"/>
        <v>-11.76</v>
      </c>
      <c r="Y124" s="162">
        <f t="shared" si="19"/>
        <v>0</v>
      </c>
      <c r="Z124" s="159" t="s">
        <v>403</v>
      </c>
      <c r="AA124" s="159" t="s">
        <v>104</v>
      </c>
    </row>
    <row r="125" spans="1:27" x14ac:dyDescent="0.35">
      <c r="A125" s="159" t="s">
        <v>94</v>
      </c>
      <c r="B125" s="161">
        <v>43070</v>
      </c>
      <c r="C125" s="161">
        <v>43070</v>
      </c>
      <c r="D125" s="159" t="s">
        <v>400</v>
      </c>
      <c r="E125" s="160"/>
      <c r="F125" s="160"/>
      <c r="G125" s="159" t="s">
        <v>401</v>
      </c>
      <c r="H125" s="159" t="s">
        <v>104</v>
      </c>
      <c r="I125" s="162">
        <v>18</v>
      </c>
      <c r="J125" s="159" t="s">
        <v>402</v>
      </c>
      <c r="K125" s="160"/>
      <c r="L125" s="160"/>
      <c r="M125" s="160"/>
      <c r="N125" s="160"/>
      <c r="O125" s="160"/>
      <c r="P125" s="162">
        <v>942.5</v>
      </c>
      <c r="Q125" s="162">
        <v>0</v>
      </c>
      <c r="R125" s="162">
        <v>84.83</v>
      </c>
      <c r="S125" s="162">
        <v>84.83</v>
      </c>
      <c r="T125" s="162">
        <v>0</v>
      </c>
      <c r="U125" s="162">
        <f t="shared" si="15"/>
        <v>-942.5</v>
      </c>
      <c r="V125" s="162">
        <f t="shared" si="16"/>
        <v>0</v>
      </c>
      <c r="W125" s="162">
        <f t="shared" si="17"/>
        <v>-84.83</v>
      </c>
      <c r="X125" s="162">
        <f t="shared" si="18"/>
        <v>-84.83</v>
      </c>
      <c r="Y125" s="162">
        <f t="shared" si="19"/>
        <v>0</v>
      </c>
      <c r="Z125" s="159" t="s">
        <v>403</v>
      </c>
      <c r="AA125" s="159" t="s">
        <v>104</v>
      </c>
    </row>
    <row r="126" spans="1:27" x14ac:dyDescent="0.35">
      <c r="A126" s="159" t="s">
        <v>94</v>
      </c>
      <c r="B126" s="161">
        <v>43070</v>
      </c>
      <c r="C126" s="161">
        <v>43070</v>
      </c>
      <c r="D126" s="159" t="s">
        <v>400</v>
      </c>
      <c r="E126" s="160"/>
      <c r="F126" s="160"/>
      <c r="G126" s="159" t="s">
        <v>401</v>
      </c>
      <c r="H126" s="159" t="s">
        <v>104</v>
      </c>
      <c r="I126" s="162">
        <v>18</v>
      </c>
      <c r="J126" s="159" t="s">
        <v>402</v>
      </c>
      <c r="K126" s="160"/>
      <c r="L126" s="160"/>
      <c r="M126" s="160"/>
      <c r="N126" s="160"/>
      <c r="O126" s="160"/>
      <c r="P126" s="162">
        <v>2800</v>
      </c>
      <c r="Q126" s="162">
        <v>0</v>
      </c>
      <c r="R126" s="162">
        <v>252</v>
      </c>
      <c r="S126" s="162">
        <v>252</v>
      </c>
      <c r="T126" s="162">
        <v>0</v>
      </c>
      <c r="U126" s="162">
        <f t="shared" si="15"/>
        <v>-2800</v>
      </c>
      <c r="V126" s="162">
        <f t="shared" si="16"/>
        <v>0</v>
      </c>
      <c r="W126" s="162">
        <f t="shared" si="17"/>
        <v>-252</v>
      </c>
      <c r="X126" s="162">
        <f t="shared" si="18"/>
        <v>-252</v>
      </c>
      <c r="Y126" s="162">
        <f t="shared" si="19"/>
        <v>0</v>
      </c>
      <c r="Z126" s="159" t="s">
        <v>403</v>
      </c>
      <c r="AA126" s="159" t="s">
        <v>104</v>
      </c>
    </row>
    <row r="127" spans="1:27" x14ac:dyDescent="0.35">
      <c r="A127" s="159" t="s">
        <v>94</v>
      </c>
      <c r="B127" s="161">
        <v>43070</v>
      </c>
      <c r="C127" s="161">
        <v>43070</v>
      </c>
      <c r="D127" s="159" t="s">
        <v>400</v>
      </c>
      <c r="E127" s="160"/>
      <c r="F127" s="160"/>
      <c r="G127" s="159" t="s">
        <v>404</v>
      </c>
      <c r="H127" s="159" t="s">
        <v>104</v>
      </c>
      <c r="I127" s="162">
        <v>18</v>
      </c>
      <c r="J127" s="159" t="s">
        <v>402</v>
      </c>
      <c r="K127" s="160"/>
      <c r="L127" s="160"/>
      <c r="M127" s="160"/>
      <c r="N127" s="160"/>
      <c r="O127" s="160"/>
      <c r="P127" s="162">
        <v>4350</v>
      </c>
      <c r="Q127" s="162">
        <v>0</v>
      </c>
      <c r="R127" s="162">
        <v>391.5</v>
      </c>
      <c r="S127" s="162">
        <v>391.5</v>
      </c>
      <c r="T127" s="162">
        <v>0</v>
      </c>
      <c r="U127" s="162">
        <f t="shared" si="15"/>
        <v>-4350</v>
      </c>
      <c r="V127" s="162">
        <f t="shared" si="16"/>
        <v>0</v>
      </c>
      <c r="W127" s="162">
        <f t="shared" si="17"/>
        <v>-391.5</v>
      </c>
      <c r="X127" s="162">
        <f t="shared" si="18"/>
        <v>-391.5</v>
      </c>
      <c r="Y127" s="162">
        <f t="shared" si="19"/>
        <v>0</v>
      </c>
      <c r="Z127" s="159" t="s">
        <v>403</v>
      </c>
      <c r="AA127" s="159" t="s">
        <v>104</v>
      </c>
    </row>
    <row r="128" spans="1:27" x14ac:dyDescent="0.35">
      <c r="A128" s="159" t="s">
        <v>94</v>
      </c>
      <c r="B128" s="161">
        <v>43070</v>
      </c>
      <c r="C128" s="161">
        <v>43070</v>
      </c>
      <c r="D128" s="159" t="s">
        <v>400</v>
      </c>
      <c r="E128" s="160"/>
      <c r="F128" s="160"/>
      <c r="G128" s="159" t="s">
        <v>404</v>
      </c>
      <c r="H128" s="159" t="s">
        <v>104</v>
      </c>
      <c r="I128" s="162">
        <v>28</v>
      </c>
      <c r="J128" s="159" t="s">
        <v>402</v>
      </c>
      <c r="K128" s="160"/>
      <c r="L128" s="160"/>
      <c r="M128" s="160"/>
      <c r="N128" s="160"/>
      <c r="O128" s="160"/>
      <c r="P128" s="162">
        <v>19980</v>
      </c>
      <c r="Q128" s="162">
        <v>0</v>
      </c>
      <c r="R128" s="162">
        <v>2797.2</v>
      </c>
      <c r="S128" s="162">
        <v>2797.2</v>
      </c>
      <c r="T128" s="162">
        <v>0</v>
      </c>
      <c r="U128" s="162">
        <f t="shared" si="15"/>
        <v>-19980</v>
      </c>
      <c r="V128" s="162">
        <f t="shared" si="16"/>
        <v>0</v>
      </c>
      <c r="W128" s="162">
        <f t="shared" si="17"/>
        <v>-2797.2</v>
      </c>
      <c r="X128" s="162">
        <f t="shared" si="18"/>
        <v>-2797.2</v>
      </c>
      <c r="Y128" s="162">
        <f t="shared" si="19"/>
        <v>0</v>
      </c>
      <c r="Z128" s="159" t="s">
        <v>403</v>
      </c>
      <c r="AA128" s="159" t="s">
        <v>104</v>
      </c>
    </row>
    <row r="129" spans="1:27" x14ac:dyDescent="0.35">
      <c r="A129" s="159" t="s">
        <v>94</v>
      </c>
      <c r="B129" s="161">
        <v>43070</v>
      </c>
      <c r="C129" s="161">
        <v>43160</v>
      </c>
      <c r="D129" s="159" t="s">
        <v>400</v>
      </c>
      <c r="E129" s="160"/>
      <c r="F129" s="160"/>
      <c r="G129" s="159" t="s">
        <v>401</v>
      </c>
      <c r="H129" s="159" t="s">
        <v>104</v>
      </c>
      <c r="I129" s="162">
        <v>18</v>
      </c>
      <c r="J129" s="159" t="s">
        <v>402</v>
      </c>
      <c r="K129" s="160"/>
      <c r="L129" s="160"/>
      <c r="M129" s="160"/>
      <c r="N129" s="160"/>
      <c r="O129" s="160"/>
      <c r="P129" s="162">
        <v>9534</v>
      </c>
      <c r="Q129" s="162">
        <v>1716.12</v>
      </c>
      <c r="R129" s="162">
        <v>0</v>
      </c>
      <c r="S129" s="162">
        <v>0</v>
      </c>
      <c r="T129" s="162">
        <v>0</v>
      </c>
      <c r="U129" s="162">
        <f t="shared" si="15"/>
        <v>-9534</v>
      </c>
      <c r="V129" s="162">
        <f t="shared" si="16"/>
        <v>-1716.12</v>
      </c>
      <c r="W129" s="162">
        <f t="shared" si="17"/>
        <v>0</v>
      </c>
      <c r="X129" s="162">
        <f t="shared" si="18"/>
        <v>0</v>
      </c>
      <c r="Y129" s="162">
        <f t="shared" si="19"/>
        <v>0</v>
      </c>
      <c r="Z129" s="159" t="s">
        <v>403</v>
      </c>
      <c r="AA129" s="159" t="s">
        <v>104</v>
      </c>
    </row>
    <row r="130" spans="1:27" x14ac:dyDescent="0.35">
      <c r="A130" s="159" t="s">
        <v>94</v>
      </c>
      <c r="B130" s="161">
        <v>43101</v>
      </c>
      <c r="C130" s="161">
        <v>43101</v>
      </c>
      <c r="D130" s="159" t="s">
        <v>400</v>
      </c>
      <c r="E130" s="160"/>
      <c r="F130" s="160"/>
      <c r="G130" s="159" t="s">
        <v>401</v>
      </c>
      <c r="H130" s="159" t="s">
        <v>104</v>
      </c>
      <c r="I130" s="162">
        <v>18</v>
      </c>
      <c r="J130" s="159" t="s">
        <v>402</v>
      </c>
      <c r="K130" s="160"/>
      <c r="L130" s="160"/>
      <c r="M130" s="160"/>
      <c r="N130" s="160"/>
      <c r="O130" s="160"/>
      <c r="P130" s="162">
        <v>15000</v>
      </c>
      <c r="Q130" s="162">
        <v>2700</v>
      </c>
      <c r="R130" s="162">
        <v>0</v>
      </c>
      <c r="S130" s="162">
        <v>0</v>
      </c>
      <c r="T130" s="162">
        <v>0</v>
      </c>
      <c r="U130" s="162">
        <f t="shared" ref="U130:U161" si="20">K130-P130</f>
        <v>-15000</v>
      </c>
      <c r="V130" s="162">
        <f t="shared" ref="V130:V161" si="21">L130-Q130</f>
        <v>-2700</v>
      </c>
      <c r="W130" s="162">
        <f t="shared" ref="W130:W161" si="22">M130-R130</f>
        <v>0</v>
      </c>
      <c r="X130" s="162">
        <f t="shared" ref="X130:X161" si="23">N130-S130</f>
        <v>0</v>
      </c>
      <c r="Y130" s="162">
        <f t="shared" ref="Y130:Y161" si="24">O130-T130</f>
        <v>0</v>
      </c>
      <c r="Z130" s="159" t="s">
        <v>403</v>
      </c>
      <c r="AA130" s="159" t="s">
        <v>104</v>
      </c>
    </row>
    <row r="131" spans="1:27" x14ac:dyDescent="0.35">
      <c r="A131" s="159" t="s">
        <v>94</v>
      </c>
      <c r="B131" s="161">
        <v>43101</v>
      </c>
      <c r="C131" s="161">
        <v>43101</v>
      </c>
      <c r="D131" s="159" t="s">
        <v>400</v>
      </c>
      <c r="E131" s="160"/>
      <c r="F131" s="160"/>
      <c r="G131" s="159" t="s">
        <v>401</v>
      </c>
      <c r="H131" s="159" t="s">
        <v>104</v>
      </c>
      <c r="I131" s="162">
        <v>18</v>
      </c>
      <c r="J131" s="159" t="s">
        <v>402</v>
      </c>
      <c r="K131" s="160"/>
      <c r="L131" s="160"/>
      <c r="M131" s="160"/>
      <c r="N131" s="160"/>
      <c r="O131" s="160"/>
      <c r="P131" s="162">
        <v>1953.11</v>
      </c>
      <c r="Q131" s="162">
        <v>0</v>
      </c>
      <c r="R131" s="162">
        <v>175.78</v>
      </c>
      <c r="S131" s="162">
        <v>175.78</v>
      </c>
      <c r="T131" s="162">
        <v>0</v>
      </c>
      <c r="U131" s="162">
        <f t="shared" si="20"/>
        <v>-1953.11</v>
      </c>
      <c r="V131" s="162">
        <f t="shared" si="21"/>
        <v>0</v>
      </c>
      <c r="W131" s="162">
        <f t="shared" si="22"/>
        <v>-175.78</v>
      </c>
      <c r="X131" s="162">
        <f t="shared" si="23"/>
        <v>-175.78</v>
      </c>
      <c r="Y131" s="162">
        <f t="shared" si="24"/>
        <v>0</v>
      </c>
      <c r="Z131" s="159" t="s">
        <v>403</v>
      </c>
      <c r="AA131" s="159" t="s">
        <v>104</v>
      </c>
    </row>
    <row r="132" spans="1:27" x14ac:dyDescent="0.35">
      <c r="A132" s="159" t="s">
        <v>94</v>
      </c>
      <c r="B132" s="161">
        <v>43101</v>
      </c>
      <c r="C132" s="161">
        <v>43101</v>
      </c>
      <c r="D132" s="159" t="s">
        <v>400</v>
      </c>
      <c r="E132" s="160"/>
      <c r="F132" s="160"/>
      <c r="G132" s="159" t="s">
        <v>401</v>
      </c>
      <c r="H132" s="159" t="s">
        <v>104</v>
      </c>
      <c r="I132" s="162">
        <v>18</v>
      </c>
      <c r="J132" s="159" t="s">
        <v>402</v>
      </c>
      <c r="K132" s="160"/>
      <c r="L132" s="160"/>
      <c r="M132" s="160"/>
      <c r="N132" s="160"/>
      <c r="O132" s="160"/>
      <c r="P132" s="162">
        <v>4238.16</v>
      </c>
      <c r="Q132" s="162">
        <v>0</v>
      </c>
      <c r="R132" s="162">
        <v>381.43</v>
      </c>
      <c r="S132" s="162">
        <v>381.43</v>
      </c>
      <c r="T132" s="162">
        <v>0</v>
      </c>
      <c r="U132" s="162">
        <f t="shared" si="20"/>
        <v>-4238.16</v>
      </c>
      <c r="V132" s="162">
        <f t="shared" si="21"/>
        <v>0</v>
      </c>
      <c r="W132" s="162">
        <f t="shared" si="22"/>
        <v>-381.43</v>
      </c>
      <c r="X132" s="162">
        <f t="shared" si="23"/>
        <v>-381.43</v>
      </c>
      <c r="Y132" s="162">
        <f t="shared" si="24"/>
        <v>0</v>
      </c>
      <c r="Z132" s="159" t="s">
        <v>403</v>
      </c>
      <c r="AA132" s="159" t="s">
        <v>104</v>
      </c>
    </row>
    <row r="133" spans="1:27" x14ac:dyDescent="0.35">
      <c r="A133" s="159" t="s">
        <v>94</v>
      </c>
      <c r="B133" s="161">
        <v>43101</v>
      </c>
      <c r="C133" s="161">
        <v>43101</v>
      </c>
      <c r="D133" s="159" t="s">
        <v>400</v>
      </c>
      <c r="E133" s="160"/>
      <c r="F133" s="160"/>
      <c r="G133" s="159" t="s">
        <v>401</v>
      </c>
      <c r="H133" s="159" t="s">
        <v>104</v>
      </c>
      <c r="I133" s="162">
        <v>18</v>
      </c>
      <c r="J133" s="159" t="s">
        <v>402</v>
      </c>
      <c r="K133" s="160"/>
      <c r="L133" s="160"/>
      <c r="M133" s="160"/>
      <c r="N133" s="160"/>
      <c r="O133" s="160"/>
      <c r="P133" s="162">
        <v>1470</v>
      </c>
      <c r="Q133" s="162">
        <v>0</v>
      </c>
      <c r="R133" s="162">
        <v>132.30000000000001</v>
      </c>
      <c r="S133" s="162">
        <v>132.30000000000001</v>
      </c>
      <c r="T133" s="162">
        <v>0</v>
      </c>
      <c r="U133" s="162">
        <f t="shared" si="20"/>
        <v>-1470</v>
      </c>
      <c r="V133" s="162">
        <f t="shared" si="21"/>
        <v>0</v>
      </c>
      <c r="W133" s="162">
        <f t="shared" si="22"/>
        <v>-132.30000000000001</v>
      </c>
      <c r="X133" s="162">
        <f t="shared" si="23"/>
        <v>-132.30000000000001</v>
      </c>
      <c r="Y133" s="162">
        <f t="shared" si="24"/>
        <v>0</v>
      </c>
      <c r="Z133" s="159" t="s">
        <v>403</v>
      </c>
      <c r="AA133" s="159" t="s">
        <v>104</v>
      </c>
    </row>
    <row r="134" spans="1:27" x14ac:dyDescent="0.35">
      <c r="A134" s="159" t="s">
        <v>94</v>
      </c>
      <c r="B134" s="161">
        <v>43101</v>
      </c>
      <c r="C134" s="161">
        <v>43101</v>
      </c>
      <c r="D134" s="159" t="s">
        <v>400</v>
      </c>
      <c r="E134" s="160"/>
      <c r="F134" s="160"/>
      <c r="G134" s="159" t="s">
        <v>401</v>
      </c>
      <c r="H134" s="159" t="s">
        <v>104</v>
      </c>
      <c r="I134" s="162">
        <v>18</v>
      </c>
      <c r="J134" s="159" t="s">
        <v>402</v>
      </c>
      <c r="K134" s="160"/>
      <c r="L134" s="160"/>
      <c r="M134" s="160"/>
      <c r="N134" s="160"/>
      <c r="O134" s="160"/>
      <c r="P134" s="162">
        <v>5200</v>
      </c>
      <c r="Q134" s="162">
        <v>0</v>
      </c>
      <c r="R134" s="162">
        <v>468</v>
      </c>
      <c r="S134" s="162">
        <v>468</v>
      </c>
      <c r="T134" s="162">
        <v>0</v>
      </c>
      <c r="U134" s="162">
        <f t="shared" si="20"/>
        <v>-5200</v>
      </c>
      <c r="V134" s="162">
        <f t="shared" si="21"/>
        <v>0</v>
      </c>
      <c r="W134" s="162">
        <f t="shared" si="22"/>
        <v>-468</v>
      </c>
      <c r="X134" s="162">
        <f t="shared" si="23"/>
        <v>-468</v>
      </c>
      <c r="Y134" s="162">
        <f t="shared" si="24"/>
        <v>0</v>
      </c>
      <c r="Z134" s="159" t="s">
        <v>403</v>
      </c>
      <c r="AA134" s="159" t="s">
        <v>104</v>
      </c>
    </row>
    <row r="135" spans="1:27" x14ac:dyDescent="0.35">
      <c r="A135" s="159" t="s">
        <v>94</v>
      </c>
      <c r="B135" s="161">
        <v>43101</v>
      </c>
      <c r="C135" s="161">
        <v>43101</v>
      </c>
      <c r="D135" s="159" t="s">
        <v>400</v>
      </c>
      <c r="E135" s="160"/>
      <c r="F135" s="160"/>
      <c r="G135" s="159" t="s">
        <v>401</v>
      </c>
      <c r="H135" s="159" t="s">
        <v>104</v>
      </c>
      <c r="I135" s="162">
        <v>18</v>
      </c>
      <c r="J135" s="159" t="s">
        <v>402</v>
      </c>
      <c r="K135" s="160"/>
      <c r="L135" s="160"/>
      <c r="M135" s="160"/>
      <c r="N135" s="160"/>
      <c r="O135" s="160"/>
      <c r="P135" s="162">
        <v>14388</v>
      </c>
      <c r="Q135" s="162">
        <v>0</v>
      </c>
      <c r="R135" s="162">
        <v>1294.92</v>
      </c>
      <c r="S135" s="162">
        <v>1294.92</v>
      </c>
      <c r="T135" s="162">
        <v>0</v>
      </c>
      <c r="U135" s="162">
        <f t="shared" si="20"/>
        <v>-14388</v>
      </c>
      <c r="V135" s="162">
        <f t="shared" si="21"/>
        <v>0</v>
      </c>
      <c r="W135" s="162">
        <f t="shared" si="22"/>
        <v>-1294.92</v>
      </c>
      <c r="X135" s="162">
        <f t="shared" si="23"/>
        <v>-1294.92</v>
      </c>
      <c r="Y135" s="162">
        <f t="shared" si="24"/>
        <v>0</v>
      </c>
      <c r="Z135" s="159" t="s">
        <v>403</v>
      </c>
      <c r="AA135" s="159" t="s">
        <v>104</v>
      </c>
    </row>
    <row r="136" spans="1:27" x14ac:dyDescent="0.35">
      <c r="A136" s="159" t="s">
        <v>94</v>
      </c>
      <c r="B136" s="161">
        <v>43101</v>
      </c>
      <c r="C136" s="161">
        <v>43101</v>
      </c>
      <c r="D136" s="159" t="s">
        <v>400</v>
      </c>
      <c r="E136" s="160"/>
      <c r="F136" s="160"/>
      <c r="G136" s="159" t="s">
        <v>401</v>
      </c>
      <c r="H136" s="159" t="s">
        <v>104</v>
      </c>
      <c r="I136" s="162">
        <v>18</v>
      </c>
      <c r="J136" s="159" t="s">
        <v>402</v>
      </c>
      <c r="K136" s="160"/>
      <c r="L136" s="160"/>
      <c r="M136" s="160"/>
      <c r="N136" s="160"/>
      <c r="O136" s="160"/>
      <c r="P136" s="162">
        <v>6573.3</v>
      </c>
      <c r="Q136" s="162">
        <v>0</v>
      </c>
      <c r="R136" s="162">
        <v>591.6</v>
      </c>
      <c r="S136" s="162">
        <v>591.6</v>
      </c>
      <c r="T136" s="162">
        <v>0</v>
      </c>
      <c r="U136" s="162">
        <f t="shared" si="20"/>
        <v>-6573.3</v>
      </c>
      <c r="V136" s="162">
        <f t="shared" si="21"/>
        <v>0</v>
      </c>
      <c r="W136" s="162">
        <f t="shared" si="22"/>
        <v>-591.6</v>
      </c>
      <c r="X136" s="162">
        <f t="shared" si="23"/>
        <v>-591.6</v>
      </c>
      <c r="Y136" s="162">
        <f t="shared" si="24"/>
        <v>0</v>
      </c>
      <c r="Z136" s="159" t="s">
        <v>403</v>
      </c>
      <c r="AA136" s="159" t="s">
        <v>104</v>
      </c>
    </row>
    <row r="137" spans="1:27" x14ac:dyDescent="0.35">
      <c r="A137" s="159" t="s">
        <v>94</v>
      </c>
      <c r="B137" s="161">
        <v>43101</v>
      </c>
      <c r="C137" s="161">
        <v>43101</v>
      </c>
      <c r="D137" s="159" t="s">
        <v>400</v>
      </c>
      <c r="E137" s="160"/>
      <c r="F137" s="160"/>
      <c r="G137" s="159" t="s">
        <v>401</v>
      </c>
      <c r="H137" s="159" t="s">
        <v>104</v>
      </c>
      <c r="I137" s="162">
        <v>18</v>
      </c>
      <c r="J137" s="159" t="s">
        <v>402</v>
      </c>
      <c r="K137" s="160"/>
      <c r="L137" s="160"/>
      <c r="M137" s="160"/>
      <c r="N137" s="160"/>
      <c r="O137" s="160"/>
      <c r="P137" s="162">
        <v>752.5</v>
      </c>
      <c r="Q137" s="162">
        <v>0</v>
      </c>
      <c r="R137" s="162">
        <v>67.73</v>
      </c>
      <c r="S137" s="162">
        <v>67.73</v>
      </c>
      <c r="T137" s="162">
        <v>0</v>
      </c>
      <c r="U137" s="162">
        <f t="shared" si="20"/>
        <v>-752.5</v>
      </c>
      <c r="V137" s="162">
        <f t="shared" si="21"/>
        <v>0</v>
      </c>
      <c r="W137" s="162">
        <f t="shared" si="22"/>
        <v>-67.73</v>
      </c>
      <c r="X137" s="162">
        <f t="shared" si="23"/>
        <v>-67.73</v>
      </c>
      <c r="Y137" s="162">
        <f t="shared" si="24"/>
        <v>0</v>
      </c>
      <c r="Z137" s="159" t="s">
        <v>403</v>
      </c>
      <c r="AA137" s="159" t="s">
        <v>104</v>
      </c>
    </row>
    <row r="138" spans="1:27" x14ac:dyDescent="0.35">
      <c r="A138" s="159" t="s">
        <v>94</v>
      </c>
      <c r="B138" s="161">
        <v>43101</v>
      </c>
      <c r="C138" s="161">
        <v>43101</v>
      </c>
      <c r="D138" s="159" t="s">
        <v>400</v>
      </c>
      <c r="E138" s="160"/>
      <c r="F138" s="159"/>
      <c r="G138" s="159" t="s">
        <v>401</v>
      </c>
      <c r="H138" s="159" t="s">
        <v>104</v>
      </c>
      <c r="I138" s="162">
        <v>18</v>
      </c>
      <c r="J138" s="159" t="s">
        <v>402</v>
      </c>
      <c r="K138" s="160"/>
      <c r="L138" s="160"/>
      <c r="M138" s="160"/>
      <c r="N138" s="160"/>
      <c r="O138" s="160"/>
      <c r="P138" s="162">
        <v>3212</v>
      </c>
      <c r="Q138" s="162">
        <v>0</v>
      </c>
      <c r="R138" s="162">
        <v>289.08</v>
      </c>
      <c r="S138" s="162">
        <v>289.08</v>
      </c>
      <c r="T138" s="162">
        <v>0</v>
      </c>
      <c r="U138" s="162">
        <f t="shared" si="20"/>
        <v>-3212</v>
      </c>
      <c r="V138" s="162">
        <f t="shared" si="21"/>
        <v>0</v>
      </c>
      <c r="W138" s="162">
        <f t="shared" si="22"/>
        <v>-289.08</v>
      </c>
      <c r="X138" s="162">
        <f t="shared" si="23"/>
        <v>-289.08</v>
      </c>
      <c r="Y138" s="162">
        <f t="shared" si="24"/>
        <v>0</v>
      </c>
      <c r="Z138" s="159" t="s">
        <v>403</v>
      </c>
      <c r="AA138" s="159" t="s">
        <v>104</v>
      </c>
    </row>
    <row r="139" spans="1:27" x14ac:dyDescent="0.35">
      <c r="A139" s="159" t="s">
        <v>94</v>
      </c>
      <c r="B139" s="161">
        <v>43101</v>
      </c>
      <c r="C139" s="161">
        <v>43101</v>
      </c>
      <c r="D139" s="159" t="s">
        <v>400</v>
      </c>
      <c r="E139" s="160"/>
      <c r="F139" s="160"/>
      <c r="G139" s="159" t="s">
        <v>401</v>
      </c>
      <c r="H139" s="159" t="s">
        <v>104</v>
      </c>
      <c r="I139" s="162">
        <v>18</v>
      </c>
      <c r="J139" s="159" t="s">
        <v>402</v>
      </c>
      <c r="K139" s="160"/>
      <c r="L139" s="160"/>
      <c r="M139" s="160"/>
      <c r="N139" s="160"/>
      <c r="O139" s="160"/>
      <c r="P139" s="162">
        <v>9000</v>
      </c>
      <c r="Q139" s="162">
        <v>0</v>
      </c>
      <c r="R139" s="162">
        <v>810</v>
      </c>
      <c r="S139" s="162">
        <v>810</v>
      </c>
      <c r="T139" s="162">
        <v>0</v>
      </c>
      <c r="U139" s="162">
        <f t="shared" si="20"/>
        <v>-9000</v>
      </c>
      <c r="V139" s="162">
        <f t="shared" si="21"/>
        <v>0</v>
      </c>
      <c r="W139" s="162">
        <f t="shared" si="22"/>
        <v>-810</v>
      </c>
      <c r="X139" s="162">
        <f t="shared" si="23"/>
        <v>-810</v>
      </c>
      <c r="Y139" s="162">
        <f t="shared" si="24"/>
        <v>0</v>
      </c>
      <c r="Z139" s="159" t="s">
        <v>403</v>
      </c>
      <c r="AA139" s="159" t="s">
        <v>104</v>
      </c>
    </row>
    <row r="140" spans="1:27" x14ac:dyDescent="0.35">
      <c r="A140" s="159" t="s">
        <v>94</v>
      </c>
      <c r="B140" s="161">
        <v>43101</v>
      </c>
      <c r="C140" s="161">
        <v>43101</v>
      </c>
      <c r="D140" s="159" t="s">
        <v>400</v>
      </c>
      <c r="E140" s="160"/>
      <c r="F140" s="160"/>
      <c r="G140" s="159" t="s">
        <v>401</v>
      </c>
      <c r="H140" s="159" t="s">
        <v>104</v>
      </c>
      <c r="I140" s="162">
        <v>18</v>
      </c>
      <c r="J140" s="159" t="s">
        <v>402</v>
      </c>
      <c r="K140" s="160"/>
      <c r="L140" s="160"/>
      <c r="M140" s="160"/>
      <c r="N140" s="160"/>
      <c r="O140" s="160"/>
      <c r="P140" s="162">
        <v>11000</v>
      </c>
      <c r="Q140" s="162">
        <v>1980</v>
      </c>
      <c r="R140" s="162">
        <v>0</v>
      </c>
      <c r="S140" s="162">
        <v>0</v>
      </c>
      <c r="T140" s="162">
        <v>0</v>
      </c>
      <c r="U140" s="162">
        <f t="shared" si="20"/>
        <v>-11000</v>
      </c>
      <c r="V140" s="162">
        <f t="shared" si="21"/>
        <v>-1980</v>
      </c>
      <c r="W140" s="162">
        <f t="shared" si="22"/>
        <v>0</v>
      </c>
      <c r="X140" s="162">
        <f t="shared" si="23"/>
        <v>0</v>
      </c>
      <c r="Y140" s="162">
        <f t="shared" si="24"/>
        <v>0</v>
      </c>
      <c r="Z140" s="159" t="s">
        <v>403</v>
      </c>
      <c r="AA140" s="159" t="s">
        <v>104</v>
      </c>
    </row>
    <row r="141" spans="1:27" x14ac:dyDescent="0.35">
      <c r="A141" s="159" t="s">
        <v>94</v>
      </c>
      <c r="B141" s="161">
        <v>43101</v>
      </c>
      <c r="C141" s="161">
        <v>43160</v>
      </c>
      <c r="D141" s="159" t="s">
        <v>400</v>
      </c>
      <c r="E141" s="160"/>
      <c r="F141" s="160"/>
      <c r="G141" s="159" t="s">
        <v>401</v>
      </c>
      <c r="H141" s="159" t="s">
        <v>104</v>
      </c>
      <c r="I141" s="162">
        <v>18</v>
      </c>
      <c r="J141" s="159" t="s">
        <v>402</v>
      </c>
      <c r="K141" s="160"/>
      <c r="L141" s="160"/>
      <c r="M141" s="160"/>
      <c r="N141" s="160"/>
      <c r="O141" s="160"/>
      <c r="P141" s="162">
        <v>2200</v>
      </c>
      <c r="Q141" s="162">
        <v>0</v>
      </c>
      <c r="R141" s="162">
        <v>198</v>
      </c>
      <c r="S141" s="162">
        <v>198</v>
      </c>
      <c r="T141" s="162">
        <v>0</v>
      </c>
      <c r="U141" s="162">
        <f t="shared" si="20"/>
        <v>-2200</v>
      </c>
      <c r="V141" s="162">
        <f t="shared" si="21"/>
        <v>0</v>
      </c>
      <c r="W141" s="162">
        <f t="shared" si="22"/>
        <v>-198</v>
      </c>
      <c r="X141" s="162">
        <f t="shared" si="23"/>
        <v>-198</v>
      </c>
      <c r="Y141" s="162">
        <f t="shared" si="24"/>
        <v>0</v>
      </c>
      <c r="Z141" s="159" t="s">
        <v>403</v>
      </c>
      <c r="AA141" s="159" t="s">
        <v>104</v>
      </c>
    </row>
    <row r="142" spans="1:27" x14ac:dyDescent="0.35">
      <c r="A142" s="159" t="s">
        <v>94</v>
      </c>
      <c r="B142" s="161">
        <v>43101</v>
      </c>
      <c r="C142" s="161">
        <v>43160</v>
      </c>
      <c r="D142" s="159" t="s">
        <v>400</v>
      </c>
      <c r="E142" s="160"/>
      <c r="F142" s="160"/>
      <c r="G142" s="159" t="s">
        <v>401</v>
      </c>
      <c r="H142" s="159" t="s">
        <v>104</v>
      </c>
      <c r="I142" s="162">
        <v>18</v>
      </c>
      <c r="J142" s="159" t="s">
        <v>402</v>
      </c>
      <c r="K142" s="160"/>
      <c r="L142" s="160"/>
      <c r="M142" s="160"/>
      <c r="N142" s="160"/>
      <c r="O142" s="160"/>
      <c r="P142" s="162">
        <v>6000</v>
      </c>
      <c r="Q142" s="162">
        <v>0</v>
      </c>
      <c r="R142" s="162">
        <v>540</v>
      </c>
      <c r="S142" s="162">
        <v>540</v>
      </c>
      <c r="T142" s="162">
        <v>0</v>
      </c>
      <c r="U142" s="162">
        <f t="shared" si="20"/>
        <v>-6000</v>
      </c>
      <c r="V142" s="162">
        <f t="shared" si="21"/>
        <v>0</v>
      </c>
      <c r="W142" s="162">
        <f t="shared" si="22"/>
        <v>-540</v>
      </c>
      <c r="X142" s="162">
        <f t="shared" si="23"/>
        <v>-540</v>
      </c>
      <c r="Y142" s="162">
        <f t="shared" si="24"/>
        <v>0</v>
      </c>
      <c r="Z142" s="159" t="s">
        <v>403</v>
      </c>
      <c r="AA142" s="159" t="s">
        <v>104</v>
      </c>
    </row>
    <row r="143" spans="1:27" x14ac:dyDescent="0.35">
      <c r="A143" s="159" t="s">
        <v>94</v>
      </c>
      <c r="B143" s="161">
        <v>43132</v>
      </c>
      <c r="C143" s="161">
        <v>43132</v>
      </c>
      <c r="D143" s="159" t="s">
        <v>400</v>
      </c>
      <c r="E143" s="160"/>
      <c r="F143" s="160"/>
      <c r="G143" s="159" t="s">
        <v>401</v>
      </c>
      <c r="H143" s="159" t="s">
        <v>104</v>
      </c>
      <c r="I143" s="162">
        <v>18</v>
      </c>
      <c r="J143" s="159" t="s">
        <v>402</v>
      </c>
      <c r="K143" s="160"/>
      <c r="L143" s="160"/>
      <c r="M143" s="160"/>
      <c r="N143" s="160"/>
      <c r="O143" s="160"/>
      <c r="P143" s="162">
        <v>675.4</v>
      </c>
      <c r="Q143" s="162">
        <v>0</v>
      </c>
      <c r="R143" s="162">
        <v>60.79</v>
      </c>
      <c r="S143" s="162">
        <v>60.79</v>
      </c>
      <c r="T143" s="162">
        <v>0</v>
      </c>
      <c r="U143" s="162">
        <f t="shared" si="20"/>
        <v>-675.4</v>
      </c>
      <c r="V143" s="162">
        <f t="shared" si="21"/>
        <v>0</v>
      </c>
      <c r="W143" s="162">
        <f t="shared" si="22"/>
        <v>-60.79</v>
      </c>
      <c r="X143" s="162">
        <f t="shared" si="23"/>
        <v>-60.79</v>
      </c>
      <c r="Y143" s="162">
        <f t="shared" si="24"/>
        <v>0</v>
      </c>
      <c r="Z143" s="159" t="s">
        <v>403</v>
      </c>
      <c r="AA143" s="159" t="s">
        <v>104</v>
      </c>
    </row>
    <row r="144" spans="1:27" x14ac:dyDescent="0.35">
      <c r="A144" s="159" t="s">
        <v>94</v>
      </c>
      <c r="B144" s="161">
        <v>43132</v>
      </c>
      <c r="C144" s="161">
        <v>43132</v>
      </c>
      <c r="D144" s="159" t="s">
        <v>400</v>
      </c>
      <c r="E144" s="160"/>
      <c r="F144" s="160"/>
      <c r="G144" s="159" t="s">
        <v>401</v>
      </c>
      <c r="H144" s="159" t="s">
        <v>104</v>
      </c>
      <c r="I144" s="162">
        <v>18</v>
      </c>
      <c r="J144" s="159" t="s">
        <v>402</v>
      </c>
      <c r="K144" s="160"/>
      <c r="L144" s="160"/>
      <c r="M144" s="160"/>
      <c r="N144" s="160"/>
      <c r="O144" s="160"/>
      <c r="P144" s="162">
        <v>4277.96</v>
      </c>
      <c r="Q144" s="162">
        <v>0</v>
      </c>
      <c r="R144" s="162">
        <v>385.02</v>
      </c>
      <c r="S144" s="162">
        <v>385.02</v>
      </c>
      <c r="T144" s="162">
        <v>0</v>
      </c>
      <c r="U144" s="162">
        <f t="shared" si="20"/>
        <v>-4277.96</v>
      </c>
      <c r="V144" s="162">
        <f t="shared" si="21"/>
        <v>0</v>
      </c>
      <c r="W144" s="162">
        <f t="shared" si="22"/>
        <v>-385.02</v>
      </c>
      <c r="X144" s="162">
        <f t="shared" si="23"/>
        <v>-385.02</v>
      </c>
      <c r="Y144" s="162">
        <f t="shared" si="24"/>
        <v>0</v>
      </c>
      <c r="Z144" s="159" t="s">
        <v>403</v>
      </c>
      <c r="AA144" s="159" t="s">
        <v>104</v>
      </c>
    </row>
    <row r="145" spans="1:27" x14ac:dyDescent="0.35">
      <c r="A145" s="159" t="s">
        <v>94</v>
      </c>
      <c r="B145" s="161">
        <v>43132</v>
      </c>
      <c r="C145" s="161">
        <v>43132</v>
      </c>
      <c r="D145" s="159" t="s">
        <v>400</v>
      </c>
      <c r="E145" s="160"/>
      <c r="F145" s="160"/>
      <c r="G145" s="159" t="s">
        <v>401</v>
      </c>
      <c r="H145" s="159" t="s">
        <v>104</v>
      </c>
      <c r="I145" s="162">
        <v>18</v>
      </c>
      <c r="J145" s="159" t="s">
        <v>402</v>
      </c>
      <c r="K145" s="160"/>
      <c r="L145" s="160"/>
      <c r="M145" s="160"/>
      <c r="N145" s="160"/>
      <c r="O145" s="160"/>
      <c r="P145" s="162">
        <v>1470</v>
      </c>
      <c r="Q145" s="162">
        <v>0</v>
      </c>
      <c r="R145" s="162">
        <v>132.30000000000001</v>
      </c>
      <c r="S145" s="162">
        <v>132.30000000000001</v>
      </c>
      <c r="T145" s="162">
        <v>0</v>
      </c>
      <c r="U145" s="162">
        <f t="shared" si="20"/>
        <v>-1470</v>
      </c>
      <c r="V145" s="162">
        <f t="shared" si="21"/>
        <v>0</v>
      </c>
      <c r="W145" s="162">
        <f t="shared" si="22"/>
        <v>-132.30000000000001</v>
      </c>
      <c r="X145" s="162">
        <f t="shared" si="23"/>
        <v>-132.30000000000001</v>
      </c>
      <c r="Y145" s="162">
        <f t="shared" si="24"/>
        <v>0</v>
      </c>
      <c r="Z145" s="159" t="s">
        <v>403</v>
      </c>
      <c r="AA145" s="159" t="s">
        <v>104</v>
      </c>
    </row>
    <row r="146" spans="1:27" x14ac:dyDescent="0.35">
      <c r="A146" s="159" t="s">
        <v>94</v>
      </c>
      <c r="B146" s="161">
        <v>43132</v>
      </c>
      <c r="C146" s="161">
        <v>43132</v>
      </c>
      <c r="D146" s="159" t="s">
        <v>400</v>
      </c>
      <c r="E146" s="160"/>
      <c r="F146" s="160"/>
      <c r="G146" s="159" t="s">
        <v>401</v>
      </c>
      <c r="H146" s="159" t="s">
        <v>104</v>
      </c>
      <c r="I146" s="162">
        <v>18</v>
      </c>
      <c r="J146" s="159" t="s">
        <v>402</v>
      </c>
      <c r="K146" s="160"/>
      <c r="L146" s="160"/>
      <c r="M146" s="160"/>
      <c r="N146" s="160"/>
      <c r="O146" s="160"/>
      <c r="P146" s="162">
        <v>5100</v>
      </c>
      <c r="Q146" s="162">
        <v>0</v>
      </c>
      <c r="R146" s="162">
        <v>459</v>
      </c>
      <c r="S146" s="162">
        <v>459</v>
      </c>
      <c r="T146" s="162">
        <v>0</v>
      </c>
      <c r="U146" s="162">
        <f t="shared" si="20"/>
        <v>-5100</v>
      </c>
      <c r="V146" s="162">
        <f t="shared" si="21"/>
        <v>0</v>
      </c>
      <c r="W146" s="162">
        <f t="shared" si="22"/>
        <v>-459</v>
      </c>
      <c r="X146" s="162">
        <f t="shared" si="23"/>
        <v>-459</v>
      </c>
      <c r="Y146" s="162">
        <f t="shared" si="24"/>
        <v>0</v>
      </c>
      <c r="Z146" s="159" t="s">
        <v>403</v>
      </c>
      <c r="AA146" s="159" t="s">
        <v>104</v>
      </c>
    </row>
    <row r="147" spans="1:27" x14ac:dyDescent="0.35">
      <c r="A147" s="159" t="s">
        <v>94</v>
      </c>
      <c r="B147" s="161">
        <v>43132</v>
      </c>
      <c r="C147" s="161">
        <v>43132</v>
      </c>
      <c r="D147" s="159" t="s">
        <v>400</v>
      </c>
      <c r="E147" s="160"/>
      <c r="F147" s="160"/>
      <c r="G147" s="159" t="s">
        <v>401</v>
      </c>
      <c r="H147" s="159" t="s">
        <v>104</v>
      </c>
      <c r="I147" s="162">
        <v>18</v>
      </c>
      <c r="J147" s="159" t="s">
        <v>402</v>
      </c>
      <c r="K147" s="160"/>
      <c r="L147" s="160"/>
      <c r="M147" s="160"/>
      <c r="N147" s="160"/>
      <c r="O147" s="160"/>
      <c r="P147" s="162">
        <v>6492.6</v>
      </c>
      <c r="Q147" s="162">
        <v>0</v>
      </c>
      <c r="R147" s="162">
        <v>584.33000000000004</v>
      </c>
      <c r="S147" s="162">
        <v>584.33000000000004</v>
      </c>
      <c r="T147" s="162">
        <v>0</v>
      </c>
      <c r="U147" s="162">
        <f t="shared" si="20"/>
        <v>-6492.6</v>
      </c>
      <c r="V147" s="162">
        <f t="shared" si="21"/>
        <v>0</v>
      </c>
      <c r="W147" s="162">
        <f t="shared" si="22"/>
        <v>-584.33000000000004</v>
      </c>
      <c r="X147" s="162">
        <f t="shared" si="23"/>
        <v>-584.33000000000004</v>
      </c>
      <c r="Y147" s="162">
        <f t="shared" si="24"/>
        <v>0</v>
      </c>
      <c r="Z147" s="159" t="s">
        <v>403</v>
      </c>
      <c r="AA147" s="159" t="s">
        <v>104</v>
      </c>
    </row>
    <row r="148" spans="1:27" x14ac:dyDescent="0.35">
      <c r="A148" s="159" t="s">
        <v>94</v>
      </c>
      <c r="B148" s="161">
        <v>43132</v>
      </c>
      <c r="C148" s="161">
        <v>43132</v>
      </c>
      <c r="D148" s="159" t="s">
        <v>400</v>
      </c>
      <c r="E148" s="160"/>
      <c r="F148" s="160"/>
      <c r="G148" s="159" t="s">
        <v>401</v>
      </c>
      <c r="H148" s="159" t="s">
        <v>104</v>
      </c>
      <c r="I148" s="162">
        <v>12</v>
      </c>
      <c r="J148" s="159" t="s">
        <v>402</v>
      </c>
      <c r="K148" s="160"/>
      <c r="L148" s="160"/>
      <c r="M148" s="160"/>
      <c r="N148" s="160"/>
      <c r="O148" s="160"/>
      <c r="P148" s="162">
        <v>300</v>
      </c>
      <c r="Q148" s="162">
        <v>0</v>
      </c>
      <c r="R148" s="162">
        <v>18</v>
      </c>
      <c r="S148" s="162">
        <v>18</v>
      </c>
      <c r="T148" s="162">
        <v>0</v>
      </c>
      <c r="U148" s="162">
        <f t="shared" si="20"/>
        <v>-300</v>
      </c>
      <c r="V148" s="162">
        <f t="shared" si="21"/>
        <v>0</v>
      </c>
      <c r="W148" s="162">
        <f t="shared" si="22"/>
        <v>-18</v>
      </c>
      <c r="X148" s="162">
        <f t="shared" si="23"/>
        <v>-18</v>
      </c>
      <c r="Y148" s="162">
        <f t="shared" si="24"/>
        <v>0</v>
      </c>
      <c r="Z148" s="159" t="s">
        <v>403</v>
      </c>
      <c r="AA148" s="159" t="s">
        <v>104</v>
      </c>
    </row>
    <row r="149" spans="1:27" x14ac:dyDescent="0.35">
      <c r="A149" s="159" t="s">
        <v>94</v>
      </c>
      <c r="B149" s="161">
        <v>43132</v>
      </c>
      <c r="C149" s="161">
        <v>43132</v>
      </c>
      <c r="D149" s="159" t="s">
        <v>400</v>
      </c>
      <c r="E149" s="160"/>
      <c r="F149" s="160"/>
      <c r="G149" s="159" t="s">
        <v>401</v>
      </c>
      <c r="H149" s="159" t="s">
        <v>104</v>
      </c>
      <c r="I149" s="162">
        <v>18</v>
      </c>
      <c r="J149" s="159" t="s">
        <v>402</v>
      </c>
      <c r="K149" s="160"/>
      <c r="L149" s="160"/>
      <c r="M149" s="160"/>
      <c r="N149" s="160"/>
      <c r="O149" s="160"/>
      <c r="P149" s="162">
        <v>450</v>
      </c>
      <c r="Q149" s="162">
        <v>0</v>
      </c>
      <c r="R149" s="162">
        <v>40.5</v>
      </c>
      <c r="S149" s="162">
        <v>40.5</v>
      </c>
      <c r="T149" s="162">
        <v>0</v>
      </c>
      <c r="U149" s="162">
        <f t="shared" si="20"/>
        <v>-450</v>
      </c>
      <c r="V149" s="162">
        <f t="shared" si="21"/>
        <v>0</v>
      </c>
      <c r="W149" s="162">
        <f t="shared" si="22"/>
        <v>-40.5</v>
      </c>
      <c r="X149" s="162">
        <f t="shared" si="23"/>
        <v>-40.5</v>
      </c>
      <c r="Y149" s="162">
        <f t="shared" si="24"/>
        <v>0</v>
      </c>
      <c r="Z149" s="159" t="s">
        <v>403</v>
      </c>
      <c r="AA149" s="159" t="s">
        <v>104</v>
      </c>
    </row>
    <row r="150" spans="1:27" x14ac:dyDescent="0.35">
      <c r="A150" s="159" t="s">
        <v>94</v>
      </c>
      <c r="B150" s="161">
        <v>43132</v>
      </c>
      <c r="C150" s="161">
        <v>43132</v>
      </c>
      <c r="D150" s="159" t="s">
        <v>400</v>
      </c>
      <c r="E150" s="160"/>
      <c r="F150" s="160"/>
      <c r="G150" s="159" t="s">
        <v>401</v>
      </c>
      <c r="H150" s="159" t="s">
        <v>104</v>
      </c>
      <c r="I150" s="162">
        <v>5</v>
      </c>
      <c r="J150" s="159" t="s">
        <v>402</v>
      </c>
      <c r="K150" s="160"/>
      <c r="L150" s="160"/>
      <c r="M150" s="160"/>
      <c r="N150" s="160"/>
      <c r="O150" s="160"/>
      <c r="P150" s="162">
        <v>16539</v>
      </c>
      <c r="Q150" s="162">
        <v>0</v>
      </c>
      <c r="R150" s="162">
        <v>413.48</v>
      </c>
      <c r="S150" s="162">
        <v>413.48</v>
      </c>
      <c r="T150" s="162">
        <v>0</v>
      </c>
      <c r="U150" s="162">
        <f t="shared" si="20"/>
        <v>-16539</v>
      </c>
      <c r="V150" s="162">
        <f t="shared" si="21"/>
        <v>0</v>
      </c>
      <c r="W150" s="162">
        <f t="shared" si="22"/>
        <v>-413.48</v>
      </c>
      <c r="X150" s="162">
        <f t="shared" si="23"/>
        <v>-413.48</v>
      </c>
      <c r="Y150" s="162">
        <f t="shared" si="24"/>
        <v>0</v>
      </c>
      <c r="Z150" s="159" t="s">
        <v>403</v>
      </c>
      <c r="AA150" s="159" t="s">
        <v>104</v>
      </c>
    </row>
    <row r="151" spans="1:27" x14ac:dyDescent="0.35">
      <c r="A151" s="159" t="s">
        <v>94</v>
      </c>
      <c r="B151" s="161">
        <v>43132</v>
      </c>
      <c r="C151" s="161">
        <v>43132</v>
      </c>
      <c r="D151" s="159" t="s">
        <v>400</v>
      </c>
      <c r="E151" s="160"/>
      <c r="F151" s="160"/>
      <c r="G151" s="159" t="s">
        <v>401</v>
      </c>
      <c r="H151" s="159" t="s">
        <v>104</v>
      </c>
      <c r="I151" s="162">
        <v>12</v>
      </c>
      <c r="J151" s="159" t="s">
        <v>402</v>
      </c>
      <c r="K151" s="160"/>
      <c r="L151" s="160"/>
      <c r="M151" s="160"/>
      <c r="N151" s="160"/>
      <c r="O151" s="160"/>
      <c r="P151" s="162">
        <v>4800</v>
      </c>
      <c r="Q151" s="162">
        <v>0</v>
      </c>
      <c r="R151" s="162">
        <v>288</v>
      </c>
      <c r="S151" s="162">
        <v>288</v>
      </c>
      <c r="T151" s="162">
        <v>0</v>
      </c>
      <c r="U151" s="162">
        <f t="shared" si="20"/>
        <v>-4800</v>
      </c>
      <c r="V151" s="162">
        <f t="shared" si="21"/>
        <v>0</v>
      </c>
      <c r="W151" s="162">
        <f t="shared" si="22"/>
        <v>-288</v>
      </c>
      <c r="X151" s="162">
        <f t="shared" si="23"/>
        <v>-288</v>
      </c>
      <c r="Y151" s="162">
        <f t="shared" si="24"/>
        <v>0</v>
      </c>
      <c r="Z151" s="159" t="s">
        <v>403</v>
      </c>
      <c r="AA151" s="159" t="s">
        <v>104</v>
      </c>
    </row>
    <row r="152" spans="1:27" x14ac:dyDescent="0.35">
      <c r="A152" s="159" t="s">
        <v>94</v>
      </c>
      <c r="B152" s="161">
        <v>43132</v>
      </c>
      <c r="C152" s="161">
        <v>43132</v>
      </c>
      <c r="D152" s="159" t="s">
        <v>400</v>
      </c>
      <c r="E152" s="160"/>
      <c r="F152" s="160"/>
      <c r="G152" s="159" t="s">
        <v>401</v>
      </c>
      <c r="H152" s="159" t="s">
        <v>104</v>
      </c>
      <c r="I152" s="162">
        <v>18</v>
      </c>
      <c r="J152" s="159" t="s">
        <v>402</v>
      </c>
      <c r="K152" s="160"/>
      <c r="L152" s="160"/>
      <c r="M152" s="160"/>
      <c r="N152" s="160"/>
      <c r="O152" s="160"/>
      <c r="P152" s="162">
        <v>3600</v>
      </c>
      <c r="Q152" s="162">
        <v>0</v>
      </c>
      <c r="R152" s="162">
        <v>324</v>
      </c>
      <c r="S152" s="162">
        <v>324</v>
      </c>
      <c r="T152" s="162">
        <v>0</v>
      </c>
      <c r="U152" s="162">
        <f t="shared" si="20"/>
        <v>-3600</v>
      </c>
      <c r="V152" s="162">
        <f t="shared" si="21"/>
        <v>0</v>
      </c>
      <c r="W152" s="162">
        <f t="shared" si="22"/>
        <v>-324</v>
      </c>
      <c r="X152" s="162">
        <f t="shared" si="23"/>
        <v>-324</v>
      </c>
      <c r="Y152" s="162">
        <f t="shared" si="24"/>
        <v>0</v>
      </c>
      <c r="Z152" s="159" t="s">
        <v>403</v>
      </c>
      <c r="AA152" s="159" t="s">
        <v>104</v>
      </c>
    </row>
    <row r="153" spans="1:27" x14ac:dyDescent="0.35">
      <c r="A153" s="159" t="s">
        <v>94</v>
      </c>
      <c r="B153" s="161">
        <v>43132</v>
      </c>
      <c r="C153" s="161">
        <v>43132</v>
      </c>
      <c r="D153" s="159" t="s">
        <v>400</v>
      </c>
      <c r="E153" s="160"/>
      <c r="F153" s="159"/>
      <c r="G153" s="159" t="s">
        <v>401</v>
      </c>
      <c r="H153" s="159" t="s">
        <v>104</v>
      </c>
      <c r="I153" s="162">
        <v>18</v>
      </c>
      <c r="J153" s="159" t="s">
        <v>402</v>
      </c>
      <c r="K153" s="160"/>
      <c r="L153" s="160"/>
      <c r="M153" s="160"/>
      <c r="N153" s="160"/>
      <c r="O153" s="160"/>
      <c r="P153" s="162">
        <v>3212</v>
      </c>
      <c r="Q153" s="162">
        <v>0</v>
      </c>
      <c r="R153" s="162">
        <v>289.08</v>
      </c>
      <c r="S153" s="162">
        <v>289.08</v>
      </c>
      <c r="T153" s="162">
        <v>0</v>
      </c>
      <c r="U153" s="162">
        <f t="shared" si="20"/>
        <v>-3212</v>
      </c>
      <c r="V153" s="162">
        <f t="shared" si="21"/>
        <v>0</v>
      </c>
      <c r="W153" s="162">
        <f t="shared" si="22"/>
        <v>-289.08</v>
      </c>
      <c r="X153" s="162">
        <f t="shared" si="23"/>
        <v>-289.08</v>
      </c>
      <c r="Y153" s="162">
        <f t="shared" si="24"/>
        <v>0</v>
      </c>
      <c r="Z153" s="159" t="s">
        <v>403</v>
      </c>
      <c r="AA153" s="159" t="s">
        <v>104</v>
      </c>
    </row>
    <row r="154" spans="1:27" x14ac:dyDescent="0.35">
      <c r="A154" s="159" t="s">
        <v>94</v>
      </c>
      <c r="B154" s="161">
        <v>43132</v>
      </c>
      <c r="C154" s="161">
        <v>43132</v>
      </c>
      <c r="D154" s="159" t="s">
        <v>400</v>
      </c>
      <c r="E154" s="160"/>
      <c r="F154" s="160"/>
      <c r="G154" s="159" t="s">
        <v>401</v>
      </c>
      <c r="H154" s="159" t="s">
        <v>104</v>
      </c>
      <c r="I154" s="162">
        <v>28</v>
      </c>
      <c r="J154" s="159" t="s">
        <v>402</v>
      </c>
      <c r="K154" s="160"/>
      <c r="L154" s="160"/>
      <c r="M154" s="160"/>
      <c r="N154" s="160"/>
      <c r="O154" s="160"/>
      <c r="P154" s="162">
        <v>15200</v>
      </c>
      <c r="Q154" s="162">
        <v>0</v>
      </c>
      <c r="R154" s="162">
        <v>2128</v>
      </c>
      <c r="S154" s="162">
        <v>2128</v>
      </c>
      <c r="T154" s="162">
        <v>0</v>
      </c>
      <c r="U154" s="162">
        <f t="shared" si="20"/>
        <v>-15200</v>
      </c>
      <c r="V154" s="162">
        <f t="shared" si="21"/>
        <v>0</v>
      </c>
      <c r="W154" s="162">
        <f t="shared" si="22"/>
        <v>-2128</v>
      </c>
      <c r="X154" s="162">
        <f t="shared" si="23"/>
        <v>-2128</v>
      </c>
      <c r="Y154" s="162">
        <f t="shared" si="24"/>
        <v>0</v>
      </c>
      <c r="Z154" s="159" t="s">
        <v>403</v>
      </c>
      <c r="AA154" s="159" t="s">
        <v>104</v>
      </c>
    </row>
    <row r="155" spans="1:27" x14ac:dyDescent="0.35">
      <c r="A155" s="159" t="s">
        <v>94</v>
      </c>
      <c r="B155" s="161">
        <v>43132</v>
      </c>
      <c r="C155" s="161">
        <v>43132</v>
      </c>
      <c r="D155" s="159" t="s">
        <v>400</v>
      </c>
      <c r="E155" s="160"/>
      <c r="F155" s="160"/>
      <c r="G155" s="159" t="s">
        <v>401</v>
      </c>
      <c r="H155" s="159" t="s">
        <v>104</v>
      </c>
      <c r="I155" s="162">
        <v>28</v>
      </c>
      <c r="J155" s="159" t="s">
        <v>402</v>
      </c>
      <c r="K155" s="160"/>
      <c r="L155" s="160"/>
      <c r="M155" s="160"/>
      <c r="N155" s="160"/>
      <c r="O155" s="160"/>
      <c r="P155" s="162">
        <v>4765.63</v>
      </c>
      <c r="Q155" s="162">
        <v>0</v>
      </c>
      <c r="R155" s="162">
        <v>667.19</v>
      </c>
      <c r="S155" s="162">
        <v>667.19</v>
      </c>
      <c r="T155" s="162">
        <v>0</v>
      </c>
      <c r="U155" s="162">
        <f t="shared" si="20"/>
        <v>-4765.63</v>
      </c>
      <c r="V155" s="162">
        <f t="shared" si="21"/>
        <v>0</v>
      </c>
      <c r="W155" s="162">
        <f t="shared" si="22"/>
        <v>-667.19</v>
      </c>
      <c r="X155" s="162">
        <f t="shared" si="23"/>
        <v>-667.19</v>
      </c>
      <c r="Y155" s="162">
        <f t="shared" si="24"/>
        <v>0</v>
      </c>
      <c r="Z155" s="159" t="s">
        <v>403</v>
      </c>
      <c r="AA155" s="159" t="s">
        <v>104</v>
      </c>
    </row>
    <row r="156" spans="1:27" x14ac:dyDescent="0.35">
      <c r="A156" s="159" t="s">
        <v>94</v>
      </c>
      <c r="B156" s="161">
        <v>43132</v>
      </c>
      <c r="C156" s="161">
        <v>43160</v>
      </c>
      <c r="D156" s="159" t="s">
        <v>400</v>
      </c>
      <c r="E156" s="160"/>
      <c r="F156" s="160"/>
      <c r="G156" s="159" t="s">
        <v>401</v>
      </c>
      <c r="H156" s="159" t="s">
        <v>104</v>
      </c>
      <c r="I156" s="162">
        <v>18</v>
      </c>
      <c r="J156" s="159" t="s">
        <v>402</v>
      </c>
      <c r="K156" s="160"/>
      <c r="L156" s="160"/>
      <c r="M156" s="160"/>
      <c r="N156" s="160"/>
      <c r="O156" s="160"/>
      <c r="P156" s="162">
        <v>296</v>
      </c>
      <c r="Q156" s="162">
        <v>0</v>
      </c>
      <c r="R156" s="162">
        <v>26.64</v>
      </c>
      <c r="S156" s="162">
        <v>26.64</v>
      </c>
      <c r="T156" s="162">
        <v>0</v>
      </c>
      <c r="U156" s="162">
        <f t="shared" si="20"/>
        <v>-296</v>
      </c>
      <c r="V156" s="162">
        <f t="shared" si="21"/>
        <v>0</v>
      </c>
      <c r="W156" s="162">
        <f t="shared" si="22"/>
        <v>-26.64</v>
      </c>
      <c r="X156" s="162">
        <f t="shared" si="23"/>
        <v>-26.64</v>
      </c>
      <c r="Y156" s="162">
        <f t="shared" si="24"/>
        <v>0</v>
      </c>
      <c r="Z156" s="159" t="s">
        <v>403</v>
      </c>
      <c r="AA156" s="159" t="s">
        <v>104</v>
      </c>
    </row>
    <row r="157" spans="1:27" x14ac:dyDescent="0.35">
      <c r="A157" s="159" t="s">
        <v>94</v>
      </c>
      <c r="B157" s="161">
        <v>43132</v>
      </c>
      <c r="C157" s="161">
        <v>43160</v>
      </c>
      <c r="D157" s="159" t="s">
        <v>400</v>
      </c>
      <c r="E157" s="160"/>
      <c r="F157" s="160"/>
      <c r="G157" s="159" t="s">
        <v>401</v>
      </c>
      <c r="H157" s="159" t="s">
        <v>104</v>
      </c>
      <c r="I157" s="162">
        <v>12</v>
      </c>
      <c r="J157" s="159" t="s">
        <v>402</v>
      </c>
      <c r="K157" s="160"/>
      <c r="L157" s="160"/>
      <c r="M157" s="160"/>
      <c r="N157" s="160"/>
      <c r="O157" s="160"/>
      <c r="P157" s="162">
        <v>585</v>
      </c>
      <c r="Q157" s="162">
        <v>0</v>
      </c>
      <c r="R157" s="162">
        <v>35.1</v>
      </c>
      <c r="S157" s="162">
        <v>35.1</v>
      </c>
      <c r="T157" s="162">
        <v>0</v>
      </c>
      <c r="U157" s="162">
        <f t="shared" si="20"/>
        <v>-585</v>
      </c>
      <c r="V157" s="162">
        <f t="shared" si="21"/>
        <v>0</v>
      </c>
      <c r="W157" s="162">
        <f t="shared" si="22"/>
        <v>-35.1</v>
      </c>
      <c r="X157" s="162">
        <f t="shared" si="23"/>
        <v>-35.1</v>
      </c>
      <c r="Y157" s="162">
        <f t="shared" si="24"/>
        <v>0</v>
      </c>
      <c r="Z157" s="159" t="s">
        <v>403</v>
      </c>
      <c r="AA157" s="159" t="s">
        <v>104</v>
      </c>
    </row>
    <row r="158" spans="1:27" x14ac:dyDescent="0.35">
      <c r="A158" s="159" t="s">
        <v>94</v>
      </c>
      <c r="B158" s="161">
        <v>43132</v>
      </c>
      <c r="C158" s="161">
        <v>43160</v>
      </c>
      <c r="D158" s="159" t="s">
        <v>400</v>
      </c>
      <c r="E158" s="160"/>
      <c r="F158" s="160"/>
      <c r="G158" s="159" t="s">
        <v>401</v>
      </c>
      <c r="H158" s="159" t="s">
        <v>104</v>
      </c>
      <c r="I158" s="162">
        <v>18</v>
      </c>
      <c r="J158" s="159" t="s">
        <v>402</v>
      </c>
      <c r="K158" s="160"/>
      <c r="L158" s="160"/>
      <c r="M158" s="160"/>
      <c r="N158" s="160"/>
      <c r="O158" s="160"/>
      <c r="P158" s="162">
        <v>884.5</v>
      </c>
      <c r="Q158" s="162">
        <v>0</v>
      </c>
      <c r="R158" s="162">
        <v>79.61</v>
      </c>
      <c r="S158" s="162">
        <v>79.61</v>
      </c>
      <c r="T158" s="162">
        <v>0</v>
      </c>
      <c r="U158" s="162">
        <f t="shared" si="20"/>
        <v>-884.5</v>
      </c>
      <c r="V158" s="162">
        <f t="shared" si="21"/>
        <v>0</v>
      </c>
      <c r="W158" s="162">
        <f t="shared" si="22"/>
        <v>-79.61</v>
      </c>
      <c r="X158" s="162">
        <f t="shared" si="23"/>
        <v>-79.61</v>
      </c>
      <c r="Y158" s="162">
        <f t="shared" si="24"/>
        <v>0</v>
      </c>
      <c r="Z158" s="159" t="s">
        <v>403</v>
      </c>
      <c r="AA158" s="159" t="s">
        <v>104</v>
      </c>
    </row>
    <row r="159" spans="1:27" x14ac:dyDescent="0.35">
      <c r="A159" s="159" t="s">
        <v>94</v>
      </c>
      <c r="B159" s="161">
        <v>43132</v>
      </c>
      <c r="C159" s="161">
        <v>43160</v>
      </c>
      <c r="D159" s="159" t="s">
        <v>400</v>
      </c>
      <c r="E159" s="160"/>
      <c r="F159" s="160"/>
      <c r="G159" s="159" t="s">
        <v>401</v>
      </c>
      <c r="H159" s="159" t="s">
        <v>104</v>
      </c>
      <c r="I159" s="162">
        <v>18</v>
      </c>
      <c r="J159" s="159" t="s">
        <v>402</v>
      </c>
      <c r="K159" s="160"/>
      <c r="L159" s="160"/>
      <c r="M159" s="160"/>
      <c r="N159" s="160"/>
      <c r="O159" s="160"/>
      <c r="P159" s="162">
        <v>6000</v>
      </c>
      <c r="Q159" s="162">
        <v>0</v>
      </c>
      <c r="R159" s="162">
        <v>540</v>
      </c>
      <c r="S159" s="162">
        <v>540</v>
      </c>
      <c r="T159" s="162">
        <v>0</v>
      </c>
      <c r="U159" s="162">
        <f t="shared" si="20"/>
        <v>-6000</v>
      </c>
      <c r="V159" s="162">
        <f t="shared" si="21"/>
        <v>0</v>
      </c>
      <c r="W159" s="162">
        <f t="shared" si="22"/>
        <v>-540</v>
      </c>
      <c r="X159" s="162">
        <f t="shared" si="23"/>
        <v>-540</v>
      </c>
      <c r="Y159" s="162">
        <f t="shared" si="24"/>
        <v>0</v>
      </c>
      <c r="Z159" s="159" t="s">
        <v>403</v>
      </c>
      <c r="AA159" s="159" t="s">
        <v>104</v>
      </c>
    </row>
    <row r="160" spans="1:27" x14ac:dyDescent="0.35">
      <c r="A160" s="159" t="s">
        <v>94</v>
      </c>
      <c r="B160" s="161">
        <v>43160</v>
      </c>
      <c r="C160" s="161">
        <v>43160</v>
      </c>
      <c r="D160" s="159" t="s">
        <v>400</v>
      </c>
      <c r="E160" s="160"/>
      <c r="F160" s="160"/>
      <c r="G160" s="159" t="s">
        <v>401</v>
      </c>
      <c r="H160" s="159" t="s">
        <v>104</v>
      </c>
      <c r="I160" s="162">
        <v>18</v>
      </c>
      <c r="J160" s="159" t="s">
        <v>402</v>
      </c>
      <c r="K160" s="160"/>
      <c r="L160" s="160"/>
      <c r="M160" s="160"/>
      <c r="N160" s="160"/>
      <c r="O160" s="160"/>
      <c r="P160" s="162">
        <v>673.94</v>
      </c>
      <c r="Q160" s="162">
        <v>0</v>
      </c>
      <c r="R160" s="162">
        <v>60.65</v>
      </c>
      <c r="S160" s="162">
        <v>60.65</v>
      </c>
      <c r="T160" s="162">
        <v>0</v>
      </c>
      <c r="U160" s="162">
        <f t="shared" si="20"/>
        <v>-673.94</v>
      </c>
      <c r="V160" s="162">
        <f t="shared" si="21"/>
        <v>0</v>
      </c>
      <c r="W160" s="162">
        <f t="shared" si="22"/>
        <v>-60.65</v>
      </c>
      <c r="X160" s="162">
        <f t="shared" si="23"/>
        <v>-60.65</v>
      </c>
      <c r="Y160" s="162">
        <f t="shared" si="24"/>
        <v>0</v>
      </c>
      <c r="Z160" s="159" t="s">
        <v>403</v>
      </c>
      <c r="AA160" s="159" t="s">
        <v>104</v>
      </c>
    </row>
    <row r="161" spans="1:27" x14ac:dyDescent="0.35">
      <c r="A161" s="159" t="s">
        <v>94</v>
      </c>
      <c r="B161" s="161">
        <v>43160</v>
      </c>
      <c r="C161" s="161">
        <v>43160</v>
      </c>
      <c r="D161" s="159" t="s">
        <v>400</v>
      </c>
      <c r="E161" s="160"/>
      <c r="F161" s="160"/>
      <c r="G161" s="159" t="s">
        <v>401</v>
      </c>
      <c r="H161" s="159" t="s">
        <v>104</v>
      </c>
      <c r="I161" s="162">
        <v>18</v>
      </c>
      <c r="J161" s="159" t="s">
        <v>402</v>
      </c>
      <c r="K161" s="160"/>
      <c r="L161" s="160"/>
      <c r="M161" s="160"/>
      <c r="N161" s="160"/>
      <c r="O161" s="160"/>
      <c r="P161" s="162">
        <v>2812.66</v>
      </c>
      <c r="Q161" s="162">
        <v>0</v>
      </c>
      <c r="R161" s="162">
        <v>253.14</v>
      </c>
      <c r="S161" s="162">
        <v>253.14</v>
      </c>
      <c r="T161" s="162">
        <v>0</v>
      </c>
      <c r="U161" s="162">
        <f t="shared" si="20"/>
        <v>-2812.66</v>
      </c>
      <c r="V161" s="162">
        <f t="shared" si="21"/>
        <v>0</v>
      </c>
      <c r="W161" s="162">
        <f t="shared" si="22"/>
        <v>-253.14</v>
      </c>
      <c r="X161" s="162">
        <f t="shared" si="23"/>
        <v>-253.14</v>
      </c>
      <c r="Y161" s="162">
        <f t="shared" si="24"/>
        <v>0</v>
      </c>
      <c r="Z161" s="159" t="s">
        <v>403</v>
      </c>
      <c r="AA161" s="159" t="s">
        <v>104</v>
      </c>
    </row>
    <row r="162" spans="1:27" x14ac:dyDescent="0.35">
      <c r="A162" s="159" t="s">
        <v>94</v>
      </c>
      <c r="B162" s="161">
        <v>43160</v>
      </c>
      <c r="C162" s="161">
        <v>43160</v>
      </c>
      <c r="D162" s="159" t="s">
        <v>400</v>
      </c>
      <c r="E162" s="160"/>
      <c r="F162" s="160"/>
      <c r="G162" s="159" t="s">
        <v>401</v>
      </c>
      <c r="H162" s="159" t="s">
        <v>104</v>
      </c>
      <c r="I162" s="162">
        <v>18</v>
      </c>
      <c r="J162" s="159" t="s">
        <v>402</v>
      </c>
      <c r="K162" s="160"/>
      <c r="L162" s="160"/>
      <c r="M162" s="160"/>
      <c r="N162" s="160"/>
      <c r="O162" s="160"/>
      <c r="P162" s="162">
        <v>4017</v>
      </c>
      <c r="Q162" s="162">
        <v>0</v>
      </c>
      <c r="R162" s="162">
        <v>361.53</v>
      </c>
      <c r="S162" s="162">
        <v>361.53</v>
      </c>
      <c r="T162" s="162">
        <v>0</v>
      </c>
      <c r="U162" s="162">
        <f t="shared" ref="U162:U176" si="25">K162-P162</f>
        <v>-4017</v>
      </c>
      <c r="V162" s="162">
        <f t="shared" ref="V162:V176" si="26">L162-Q162</f>
        <v>0</v>
      </c>
      <c r="W162" s="162">
        <f t="shared" ref="W162:W176" si="27">M162-R162</f>
        <v>-361.53</v>
      </c>
      <c r="X162" s="162">
        <f t="shared" ref="X162:X176" si="28">N162-S162</f>
        <v>-361.53</v>
      </c>
      <c r="Y162" s="162">
        <f t="shared" ref="Y162:Y176" si="29">O162-T162</f>
        <v>0</v>
      </c>
      <c r="Z162" s="159" t="s">
        <v>403</v>
      </c>
      <c r="AA162" s="159" t="s">
        <v>104</v>
      </c>
    </row>
    <row r="163" spans="1:27" x14ac:dyDescent="0.35">
      <c r="A163" s="159" t="s">
        <v>94</v>
      </c>
      <c r="B163" s="161">
        <v>43160</v>
      </c>
      <c r="C163" s="161">
        <v>43160</v>
      </c>
      <c r="D163" s="159" t="s">
        <v>400</v>
      </c>
      <c r="E163" s="160"/>
      <c r="F163" s="160"/>
      <c r="G163" s="159" t="s">
        <v>401</v>
      </c>
      <c r="H163" s="159" t="s">
        <v>104</v>
      </c>
      <c r="I163" s="162">
        <v>18</v>
      </c>
      <c r="J163" s="159" t="s">
        <v>402</v>
      </c>
      <c r="K163" s="160"/>
      <c r="L163" s="160"/>
      <c r="M163" s="160"/>
      <c r="N163" s="160"/>
      <c r="O163" s="160"/>
      <c r="P163" s="162">
        <v>1470</v>
      </c>
      <c r="Q163" s="162">
        <v>0</v>
      </c>
      <c r="R163" s="162">
        <v>132.30000000000001</v>
      </c>
      <c r="S163" s="162">
        <v>132.30000000000001</v>
      </c>
      <c r="T163" s="162">
        <v>0</v>
      </c>
      <c r="U163" s="162">
        <f t="shared" si="25"/>
        <v>-1470</v>
      </c>
      <c r="V163" s="162">
        <f t="shared" si="26"/>
        <v>0</v>
      </c>
      <c r="W163" s="162">
        <f t="shared" si="27"/>
        <v>-132.30000000000001</v>
      </c>
      <c r="X163" s="162">
        <f t="shared" si="28"/>
        <v>-132.30000000000001</v>
      </c>
      <c r="Y163" s="162">
        <f t="shared" si="29"/>
        <v>0</v>
      </c>
      <c r="Z163" s="159" t="s">
        <v>403</v>
      </c>
      <c r="AA163" s="159" t="s">
        <v>104</v>
      </c>
    </row>
    <row r="164" spans="1:27" x14ac:dyDescent="0.35">
      <c r="A164" s="159" t="s">
        <v>94</v>
      </c>
      <c r="B164" s="161">
        <v>43160</v>
      </c>
      <c r="C164" s="161">
        <v>43160</v>
      </c>
      <c r="D164" s="159" t="s">
        <v>400</v>
      </c>
      <c r="E164" s="160"/>
      <c r="F164" s="160"/>
      <c r="G164" s="159" t="s">
        <v>401</v>
      </c>
      <c r="H164" s="159" t="s">
        <v>104</v>
      </c>
      <c r="I164" s="162">
        <v>18</v>
      </c>
      <c r="J164" s="159" t="s">
        <v>402</v>
      </c>
      <c r="K164" s="160"/>
      <c r="L164" s="160"/>
      <c r="M164" s="160"/>
      <c r="N164" s="160"/>
      <c r="O164" s="160"/>
      <c r="P164" s="162">
        <v>4600</v>
      </c>
      <c r="Q164" s="162">
        <v>0</v>
      </c>
      <c r="R164" s="162">
        <v>414</v>
      </c>
      <c r="S164" s="162">
        <v>414</v>
      </c>
      <c r="T164" s="162">
        <v>0</v>
      </c>
      <c r="U164" s="162">
        <f t="shared" si="25"/>
        <v>-4600</v>
      </c>
      <c r="V164" s="162">
        <f t="shared" si="26"/>
        <v>0</v>
      </c>
      <c r="W164" s="162">
        <f t="shared" si="27"/>
        <v>-414</v>
      </c>
      <c r="X164" s="162">
        <f t="shared" si="28"/>
        <v>-414</v>
      </c>
      <c r="Y164" s="162">
        <f t="shared" si="29"/>
        <v>0</v>
      </c>
      <c r="Z164" s="159" t="s">
        <v>403</v>
      </c>
      <c r="AA164" s="159" t="s">
        <v>104</v>
      </c>
    </row>
    <row r="165" spans="1:27" x14ac:dyDescent="0.35">
      <c r="A165" s="159" t="s">
        <v>94</v>
      </c>
      <c r="B165" s="161">
        <v>43160</v>
      </c>
      <c r="C165" s="161">
        <v>43160</v>
      </c>
      <c r="D165" s="159" t="s">
        <v>400</v>
      </c>
      <c r="E165" s="160"/>
      <c r="F165" s="160"/>
      <c r="G165" s="159" t="s">
        <v>401</v>
      </c>
      <c r="H165" s="159" t="s">
        <v>104</v>
      </c>
      <c r="I165" s="162">
        <v>18</v>
      </c>
      <c r="J165" s="159" t="s">
        <v>402</v>
      </c>
      <c r="K165" s="160"/>
      <c r="L165" s="160"/>
      <c r="M165" s="160"/>
      <c r="N165" s="160"/>
      <c r="O165" s="160"/>
      <c r="P165" s="162">
        <v>605.08000000000004</v>
      </c>
      <c r="Q165" s="162">
        <v>0</v>
      </c>
      <c r="R165" s="162">
        <v>54.46</v>
      </c>
      <c r="S165" s="162">
        <v>54.46</v>
      </c>
      <c r="T165" s="162">
        <v>0</v>
      </c>
      <c r="U165" s="162">
        <f t="shared" si="25"/>
        <v>-605.08000000000004</v>
      </c>
      <c r="V165" s="162">
        <f t="shared" si="26"/>
        <v>0</v>
      </c>
      <c r="W165" s="162">
        <f t="shared" si="27"/>
        <v>-54.46</v>
      </c>
      <c r="X165" s="162">
        <f t="shared" si="28"/>
        <v>-54.46</v>
      </c>
      <c r="Y165" s="162">
        <f t="shared" si="29"/>
        <v>0</v>
      </c>
      <c r="Z165" s="159" t="s">
        <v>403</v>
      </c>
      <c r="AA165" s="159" t="s">
        <v>104</v>
      </c>
    </row>
    <row r="166" spans="1:27" x14ac:dyDescent="0.35">
      <c r="A166" s="159" t="s">
        <v>94</v>
      </c>
      <c r="B166" s="161">
        <v>43160</v>
      </c>
      <c r="C166" s="161">
        <v>43160</v>
      </c>
      <c r="D166" s="159" t="s">
        <v>400</v>
      </c>
      <c r="E166" s="160"/>
      <c r="F166" s="160"/>
      <c r="G166" s="159" t="s">
        <v>401</v>
      </c>
      <c r="H166" s="159" t="s">
        <v>104</v>
      </c>
      <c r="I166" s="162">
        <v>18</v>
      </c>
      <c r="J166" s="159" t="s">
        <v>402</v>
      </c>
      <c r="K166" s="160"/>
      <c r="L166" s="160"/>
      <c r="M166" s="160"/>
      <c r="N166" s="160"/>
      <c r="O166" s="160"/>
      <c r="P166" s="162">
        <v>6438.14</v>
      </c>
      <c r="Q166" s="162">
        <v>0</v>
      </c>
      <c r="R166" s="162">
        <v>579.42999999999995</v>
      </c>
      <c r="S166" s="162">
        <v>579.42999999999995</v>
      </c>
      <c r="T166" s="162">
        <v>0</v>
      </c>
      <c r="U166" s="162">
        <f t="shared" si="25"/>
        <v>-6438.14</v>
      </c>
      <c r="V166" s="162">
        <f t="shared" si="26"/>
        <v>0</v>
      </c>
      <c r="W166" s="162">
        <f t="shared" si="27"/>
        <v>-579.42999999999995</v>
      </c>
      <c r="X166" s="162">
        <f t="shared" si="28"/>
        <v>-579.42999999999995</v>
      </c>
      <c r="Y166" s="162">
        <f t="shared" si="29"/>
        <v>0</v>
      </c>
      <c r="Z166" s="159" t="s">
        <v>403</v>
      </c>
      <c r="AA166" s="159" t="s">
        <v>104</v>
      </c>
    </row>
    <row r="167" spans="1:27" x14ac:dyDescent="0.35">
      <c r="A167" s="159" t="s">
        <v>94</v>
      </c>
      <c r="B167" s="161">
        <v>43160</v>
      </c>
      <c r="C167" s="161">
        <v>43160</v>
      </c>
      <c r="D167" s="159" t="s">
        <v>400</v>
      </c>
      <c r="E167" s="160"/>
      <c r="F167" s="160"/>
      <c r="G167" s="159" t="s">
        <v>401</v>
      </c>
      <c r="H167" s="159" t="s">
        <v>104</v>
      </c>
      <c r="I167" s="162">
        <v>18</v>
      </c>
      <c r="J167" s="159" t="s">
        <v>402</v>
      </c>
      <c r="K167" s="160"/>
      <c r="L167" s="160"/>
      <c r="M167" s="160"/>
      <c r="N167" s="160"/>
      <c r="O167" s="160"/>
      <c r="P167" s="162">
        <v>25000</v>
      </c>
      <c r="Q167" s="162">
        <v>0</v>
      </c>
      <c r="R167" s="162">
        <v>2250</v>
      </c>
      <c r="S167" s="162">
        <v>2250</v>
      </c>
      <c r="T167" s="162">
        <v>0</v>
      </c>
      <c r="U167" s="162">
        <f t="shared" si="25"/>
        <v>-25000</v>
      </c>
      <c r="V167" s="162">
        <f t="shared" si="26"/>
        <v>0</v>
      </c>
      <c r="W167" s="162">
        <f t="shared" si="27"/>
        <v>-2250</v>
      </c>
      <c r="X167" s="162">
        <f t="shared" si="28"/>
        <v>-2250</v>
      </c>
      <c r="Y167" s="162">
        <f t="shared" si="29"/>
        <v>0</v>
      </c>
      <c r="Z167" s="159" t="s">
        <v>403</v>
      </c>
      <c r="AA167" s="159" t="s">
        <v>104</v>
      </c>
    </row>
    <row r="168" spans="1:27" x14ac:dyDescent="0.35">
      <c r="A168" s="159" t="s">
        <v>94</v>
      </c>
      <c r="B168" s="161">
        <v>43160</v>
      </c>
      <c r="C168" s="161">
        <v>43160</v>
      </c>
      <c r="D168" s="159" t="s">
        <v>400</v>
      </c>
      <c r="E168" s="160"/>
      <c r="F168" s="160"/>
      <c r="G168" s="159" t="s">
        <v>401</v>
      </c>
      <c r="H168" s="159" t="s">
        <v>104</v>
      </c>
      <c r="I168" s="162">
        <v>18</v>
      </c>
      <c r="J168" s="159" t="s">
        <v>402</v>
      </c>
      <c r="K168" s="160"/>
      <c r="L168" s="160"/>
      <c r="M168" s="160"/>
      <c r="N168" s="160"/>
      <c r="O168" s="160"/>
      <c r="P168" s="162">
        <v>7772.7</v>
      </c>
      <c r="Q168" s="162">
        <v>0</v>
      </c>
      <c r="R168" s="162">
        <v>699.54</v>
      </c>
      <c r="S168" s="162">
        <v>699.54</v>
      </c>
      <c r="T168" s="162">
        <v>0</v>
      </c>
      <c r="U168" s="162">
        <f t="shared" si="25"/>
        <v>-7772.7</v>
      </c>
      <c r="V168" s="162">
        <f t="shared" si="26"/>
        <v>0</v>
      </c>
      <c r="W168" s="162">
        <f t="shared" si="27"/>
        <v>-699.54</v>
      </c>
      <c r="X168" s="162">
        <f t="shared" si="28"/>
        <v>-699.54</v>
      </c>
      <c r="Y168" s="162">
        <f t="shared" si="29"/>
        <v>0</v>
      </c>
      <c r="Z168" s="159" t="s">
        <v>403</v>
      </c>
      <c r="AA168" s="159" t="s">
        <v>104</v>
      </c>
    </row>
    <row r="169" spans="1:27" x14ac:dyDescent="0.35">
      <c r="A169" s="159" t="s">
        <v>94</v>
      </c>
      <c r="B169" s="161">
        <v>43160</v>
      </c>
      <c r="C169" s="161">
        <v>43160</v>
      </c>
      <c r="D169" s="159" t="s">
        <v>400</v>
      </c>
      <c r="E169" s="160"/>
      <c r="F169" s="160"/>
      <c r="G169" s="159" t="s">
        <v>401</v>
      </c>
      <c r="H169" s="159" t="s">
        <v>104</v>
      </c>
      <c r="I169" s="162">
        <v>12</v>
      </c>
      <c r="J169" s="159" t="s">
        <v>402</v>
      </c>
      <c r="K169" s="160"/>
      <c r="L169" s="160"/>
      <c r="M169" s="160"/>
      <c r="N169" s="160"/>
      <c r="O169" s="160"/>
      <c r="P169" s="162">
        <v>2400</v>
      </c>
      <c r="Q169" s="162">
        <v>0</v>
      </c>
      <c r="R169" s="162">
        <v>144</v>
      </c>
      <c r="S169" s="162">
        <v>144</v>
      </c>
      <c r="T169" s="162">
        <v>0</v>
      </c>
      <c r="U169" s="162">
        <f t="shared" si="25"/>
        <v>-2400</v>
      </c>
      <c r="V169" s="162">
        <f t="shared" si="26"/>
        <v>0</v>
      </c>
      <c r="W169" s="162">
        <f t="shared" si="27"/>
        <v>-144</v>
      </c>
      <c r="X169" s="162">
        <f t="shared" si="28"/>
        <v>-144</v>
      </c>
      <c r="Y169" s="162">
        <f t="shared" si="29"/>
        <v>0</v>
      </c>
      <c r="Z169" s="159" t="s">
        <v>403</v>
      </c>
      <c r="AA169" s="159" t="s">
        <v>104</v>
      </c>
    </row>
    <row r="170" spans="1:27" x14ac:dyDescent="0.35">
      <c r="A170" s="159" t="s">
        <v>94</v>
      </c>
      <c r="B170" s="161">
        <v>43160</v>
      </c>
      <c r="C170" s="161">
        <v>43160</v>
      </c>
      <c r="D170" s="159" t="s">
        <v>400</v>
      </c>
      <c r="E170" s="160"/>
      <c r="F170" s="160"/>
      <c r="G170" s="159" t="s">
        <v>401</v>
      </c>
      <c r="H170" s="159" t="s">
        <v>104</v>
      </c>
      <c r="I170" s="162">
        <v>18</v>
      </c>
      <c r="J170" s="159" t="s">
        <v>402</v>
      </c>
      <c r="K170" s="160"/>
      <c r="L170" s="160"/>
      <c r="M170" s="160"/>
      <c r="N170" s="160"/>
      <c r="O170" s="160"/>
      <c r="P170" s="162">
        <v>3195</v>
      </c>
      <c r="Q170" s="162">
        <v>0</v>
      </c>
      <c r="R170" s="162">
        <v>287.55</v>
      </c>
      <c r="S170" s="162">
        <v>287.55</v>
      </c>
      <c r="T170" s="162">
        <v>0</v>
      </c>
      <c r="U170" s="162">
        <f t="shared" si="25"/>
        <v>-3195</v>
      </c>
      <c r="V170" s="162">
        <f t="shared" si="26"/>
        <v>0</v>
      </c>
      <c r="W170" s="162">
        <f t="shared" si="27"/>
        <v>-287.55</v>
      </c>
      <c r="X170" s="162">
        <f t="shared" si="28"/>
        <v>-287.55</v>
      </c>
      <c r="Y170" s="162">
        <f t="shared" si="29"/>
        <v>0</v>
      </c>
      <c r="Z170" s="159" t="s">
        <v>403</v>
      </c>
      <c r="AA170" s="159" t="s">
        <v>104</v>
      </c>
    </row>
    <row r="171" spans="1:27" x14ac:dyDescent="0.35">
      <c r="A171" s="159" t="s">
        <v>94</v>
      </c>
      <c r="B171" s="161">
        <v>43160</v>
      </c>
      <c r="C171" s="161">
        <v>43160</v>
      </c>
      <c r="D171" s="159" t="s">
        <v>400</v>
      </c>
      <c r="E171" s="160"/>
      <c r="F171" s="160"/>
      <c r="G171" s="159" t="s">
        <v>401</v>
      </c>
      <c r="H171" s="159" t="s">
        <v>104</v>
      </c>
      <c r="I171" s="162">
        <v>18</v>
      </c>
      <c r="J171" s="159" t="s">
        <v>402</v>
      </c>
      <c r="K171" s="160"/>
      <c r="L171" s="160"/>
      <c r="M171" s="160"/>
      <c r="N171" s="160"/>
      <c r="O171" s="160"/>
      <c r="P171" s="162">
        <v>5000</v>
      </c>
      <c r="Q171" s="162">
        <v>0</v>
      </c>
      <c r="R171" s="162">
        <v>450</v>
      </c>
      <c r="S171" s="162">
        <v>450</v>
      </c>
      <c r="T171" s="162">
        <v>0</v>
      </c>
      <c r="U171" s="162">
        <f t="shared" si="25"/>
        <v>-5000</v>
      </c>
      <c r="V171" s="162">
        <f t="shared" si="26"/>
        <v>0</v>
      </c>
      <c r="W171" s="162">
        <f t="shared" si="27"/>
        <v>-450</v>
      </c>
      <c r="X171" s="162">
        <f t="shared" si="28"/>
        <v>-450</v>
      </c>
      <c r="Y171" s="162">
        <f t="shared" si="29"/>
        <v>0</v>
      </c>
      <c r="Z171" s="159" t="s">
        <v>403</v>
      </c>
      <c r="AA171" s="159" t="s">
        <v>104</v>
      </c>
    </row>
    <row r="172" spans="1:27" x14ac:dyDescent="0.35">
      <c r="A172" s="159" t="s">
        <v>94</v>
      </c>
      <c r="B172" s="161">
        <v>43160</v>
      </c>
      <c r="C172" s="161">
        <v>43160</v>
      </c>
      <c r="D172" s="159" t="s">
        <v>400</v>
      </c>
      <c r="E172" s="160"/>
      <c r="F172" s="160"/>
      <c r="G172" s="159" t="s">
        <v>401</v>
      </c>
      <c r="H172" s="159" t="s">
        <v>104</v>
      </c>
      <c r="I172" s="162">
        <v>12</v>
      </c>
      <c r="J172" s="159" t="s">
        <v>402</v>
      </c>
      <c r="K172" s="160"/>
      <c r="L172" s="160"/>
      <c r="M172" s="160"/>
      <c r="N172" s="160"/>
      <c r="O172" s="160"/>
      <c r="P172" s="162">
        <v>800</v>
      </c>
      <c r="Q172" s="162">
        <v>0</v>
      </c>
      <c r="R172" s="162">
        <v>48</v>
      </c>
      <c r="S172" s="162">
        <v>48</v>
      </c>
      <c r="T172" s="162">
        <v>0</v>
      </c>
      <c r="U172" s="162">
        <f t="shared" si="25"/>
        <v>-800</v>
      </c>
      <c r="V172" s="162">
        <f t="shared" si="26"/>
        <v>0</v>
      </c>
      <c r="W172" s="162">
        <f t="shared" si="27"/>
        <v>-48</v>
      </c>
      <c r="X172" s="162">
        <f t="shared" si="28"/>
        <v>-48</v>
      </c>
      <c r="Y172" s="162">
        <f t="shared" si="29"/>
        <v>0</v>
      </c>
      <c r="Z172" s="159" t="s">
        <v>403</v>
      </c>
      <c r="AA172" s="159" t="s">
        <v>104</v>
      </c>
    </row>
    <row r="173" spans="1:27" x14ac:dyDescent="0.35">
      <c r="A173" s="159" t="s">
        <v>94</v>
      </c>
      <c r="B173" s="161">
        <v>43160</v>
      </c>
      <c r="C173" s="161">
        <v>43160</v>
      </c>
      <c r="D173" s="159" t="s">
        <v>400</v>
      </c>
      <c r="E173" s="160"/>
      <c r="F173" s="159"/>
      <c r="G173" s="159" t="s">
        <v>401</v>
      </c>
      <c r="H173" s="159" t="s">
        <v>104</v>
      </c>
      <c r="I173" s="162">
        <v>18</v>
      </c>
      <c r="J173" s="159" t="s">
        <v>402</v>
      </c>
      <c r="K173" s="160"/>
      <c r="L173" s="160"/>
      <c r="M173" s="160"/>
      <c r="N173" s="160"/>
      <c r="O173" s="160"/>
      <c r="P173" s="162">
        <v>3212</v>
      </c>
      <c r="Q173" s="162">
        <v>0</v>
      </c>
      <c r="R173" s="162">
        <v>289.08</v>
      </c>
      <c r="S173" s="162">
        <v>289.08</v>
      </c>
      <c r="T173" s="162">
        <v>0</v>
      </c>
      <c r="U173" s="162">
        <f t="shared" si="25"/>
        <v>-3212</v>
      </c>
      <c r="V173" s="162">
        <f t="shared" si="26"/>
        <v>0</v>
      </c>
      <c r="W173" s="162">
        <f t="shared" si="27"/>
        <v>-289.08</v>
      </c>
      <c r="X173" s="162">
        <f t="shared" si="28"/>
        <v>-289.08</v>
      </c>
      <c r="Y173" s="162">
        <f t="shared" si="29"/>
        <v>0</v>
      </c>
      <c r="Z173" s="159" t="s">
        <v>403</v>
      </c>
      <c r="AA173" s="159" t="s">
        <v>104</v>
      </c>
    </row>
    <row r="174" spans="1:27" x14ac:dyDescent="0.35">
      <c r="A174" s="159" t="s">
        <v>94</v>
      </c>
      <c r="B174" s="161">
        <v>43160</v>
      </c>
      <c r="C174" s="161">
        <v>43160</v>
      </c>
      <c r="D174" s="159" t="s">
        <v>400</v>
      </c>
      <c r="E174" s="160"/>
      <c r="F174" s="160"/>
      <c r="G174" s="159" t="s">
        <v>401</v>
      </c>
      <c r="H174" s="159" t="s">
        <v>104</v>
      </c>
      <c r="I174" s="162">
        <v>18</v>
      </c>
      <c r="J174" s="159" t="s">
        <v>402</v>
      </c>
      <c r="K174" s="160"/>
      <c r="L174" s="160"/>
      <c r="M174" s="160"/>
      <c r="N174" s="160"/>
      <c r="O174" s="160"/>
      <c r="P174" s="162">
        <v>6000</v>
      </c>
      <c r="Q174" s="162">
        <v>0</v>
      </c>
      <c r="R174" s="162">
        <v>540</v>
      </c>
      <c r="S174" s="162">
        <v>540</v>
      </c>
      <c r="T174" s="162">
        <v>0</v>
      </c>
      <c r="U174" s="162">
        <f t="shared" si="25"/>
        <v>-6000</v>
      </c>
      <c r="V174" s="162">
        <f t="shared" si="26"/>
        <v>0</v>
      </c>
      <c r="W174" s="162">
        <f t="shared" si="27"/>
        <v>-540</v>
      </c>
      <c r="X174" s="162">
        <f t="shared" si="28"/>
        <v>-540</v>
      </c>
      <c r="Y174" s="162">
        <f t="shared" si="29"/>
        <v>0</v>
      </c>
      <c r="Z174" s="159" t="s">
        <v>403</v>
      </c>
      <c r="AA174" s="159" t="s">
        <v>104</v>
      </c>
    </row>
    <row r="175" spans="1:27" x14ac:dyDescent="0.35">
      <c r="A175" s="159" t="s">
        <v>82</v>
      </c>
      <c r="B175" s="161">
        <v>43070</v>
      </c>
      <c r="C175" s="161">
        <v>43070</v>
      </c>
      <c r="D175" s="159" t="s">
        <v>400</v>
      </c>
      <c r="E175" s="160"/>
      <c r="F175" s="160"/>
      <c r="G175" s="159" t="s">
        <v>401</v>
      </c>
      <c r="H175" s="159" t="s">
        <v>104</v>
      </c>
      <c r="I175" s="162">
        <v>5</v>
      </c>
      <c r="J175" s="159" t="s">
        <v>402</v>
      </c>
      <c r="K175" s="160"/>
      <c r="L175" s="160"/>
      <c r="M175" s="160"/>
      <c r="N175" s="160"/>
      <c r="O175" s="160"/>
      <c r="P175" s="162">
        <v>-2652</v>
      </c>
      <c r="Q175" s="162">
        <v>0</v>
      </c>
      <c r="R175" s="162">
        <v>-66</v>
      </c>
      <c r="S175" s="162">
        <v>-66</v>
      </c>
      <c r="T175" s="162">
        <v>0</v>
      </c>
      <c r="U175" s="162">
        <f t="shared" si="25"/>
        <v>2652</v>
      </c>
      <c r="V175" s="162">
        <f t="shared" si="26"/>
        <v>0</v>
      </c>
      <c r="W175" s="162">
        <f t="shared" si="27"/>
        <v>66</v>
      </c>
      <c r="X175" s="162">
        <f t="shared" si="28"/>
        <v>66</v>
      </c>
      <c r="Y175" s="162">
        <f t="shared" si="29"/>
        <v>0</v>
      </c>
      <c r="Z175" s="159" t="s">
        <v>405</v>
      </c>
      <c r="AA175" s="159" t="s">
        <v>104</v>
      </c>
    </row>
    <row r="176" spans="1:27" x14ac:dyDescent="0.35">
      <c r="A176" s="159" t="s">
        <v>82</v>
      </c>
      <c r="B176" s="161">
        <v>43101</v>
      </c>
      <c r="C176" s="161">
        <v>43101</v>
      </c>
      <c r="D176" s="159" t="s">
        <v>400</v>
      </c>
      <c r="E176" s="160"/>
      <c r="F176" s="160"/>
      <c r="G176" s="159" t="s">
        <v>401</v>
      </c>
      <c r="H176" s="159" t="s">
        <v>104</v>
      </c>
      <c r="I176" s="162">
        <v>18</v>
      </c>
      <c r="J176" s="159" t="s">
        <v>402</v>
      </c>
      <c r="K176" s="160"/>
      <c r="L176" s="160"/>
      <c r="M176" s="160"/>
      <c r="N176" s="160"/>
      <c r="O176" s="160"/>
      <c r="P176" s="162">
        <v>-15000</v>
      </c>
      <c r="Q176" s="162">
        <v>-2700</v>
      </c>
      <c r="R176" s="162">
        <v>0</v>
      </c>
      <c r="S176" s="162">
        <v>0</v>
      </c>
      <c r="T176" s="162">
        <v>0</v>
      </c>
      <c r="U176" s="162">
        <f t="shared" si="25"/>
        <v>15000</v>
      </c>
      <c r="V176" s="162">
        <f t="shared" si="26"/>
        <v>2700</v>
      </c>
      <c r="W176" s="162">
        <f t="shared" si="27"/>
        <v>0</v>
      </c>
      <c r="X176" s="162">
        <f t="shared" si="28"/>
        <v>0</v>
      </c>
      <c r="Y176" s="162">
        <f t="shared" si="29"/>
        <v>0</v>
      </c>
      <c r="Z176" s="159" t="s">
        <v>405</v>
      </c>
      <c r="AA176" s="159" t="s">
        <v>104</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B269"/>
  <sheetViews>
    <sheetView workbookViewId="0">
      <selection activeCell="E3" sqref="E3:E269"/>
    </sheetView>
  </sheetViews>
  <sheetFormatPr defaultRowHeight="14.5" x14ac:dyDescent="0.35"/>
  <cols>
    <col min="1" max="3" width="8.7265625" style="1" customWidth="1"/>
    <col min="5" max="5" width="18.90625" style="1" bestFit="1" customWidth="1"/>
    <col min="6" max="6" width="69.6328125" style="1" bestFit="1" customWidth="1"/>
    <col min="7" max="10" width="8.7265625" style="1" customWidth="1"/>
    <col min="16" max="16" width="14.08984375" bestFit="1" customWidth="1"/>
    <col min="21" max="25" width="12.7265625" style="1" customWidth="1"/>
    <col min="27" max="27" width="9.7265625" style="1" customWidth="1"/>
    <col min="28" max="28" width="8.7265625" style="1" customWidth="1"/>
  </cols>
  <sheetData>
    <row r="1" spans="1:28" ht="60" customHeight="1" x14ac:dyDescent="0.35">
      <c r="A1" s="163" t="s">
        <v>373</v>
      </c>
      <c r="B1" s="163" t="s">
        <v>374</v>
      </c>
      <c r="C1" s="163" t="s">
        <v>375</v>
      </c>
      <c r="D1" s="163" t="s">
        <v>376</v>
      </c>
      <c r="E1" s="163" t="s">
        <v>406</v>
      </c>
      <c r="F1" s="163" t="s">
        <v>407</v>
      </c>
      <c r="G1" s="163" t="s">
        <v>379</v>
      </c>
      <c r="H1" s="163" t="s">
        <v>380</v>
      </c>
      <c r="I1" s="163" t="s">
        <v>381</v>
      </c>
      <c r="J1" s="163" t="s">
        <v>408</v>
      </c>
      <c r="K1" s="163" t="s">
        <v>383</v>
      </c>
      <c r="L1" s="163" t="s">
        <v>384</v>
      </c>
      <c r="M1" s="163" t="s">
        <v>385</v>
      </c>
      <c r="N1" s="163" t="s">
        <v>386</v>
      </c>
      <c r="O1" s="163" t="s">
        <v>387</v>
      </c>
      <c r="P1" s="163" t="s">
        <v>388</v>
      </c>
      <c r="Q1" s="163" t="s">
        <v>389</v>
      </c>
      <c r="R1" s="163" t="s">
        <v>390</v>
      </c>
      <c r="S1" s="163" t="s">
        <v>391</v>
      </c>
      <c r="T1" s="163" t="s">
        <v>392</v>
      </c>
      <c r="U1" s="163" t="s">
        <v>393</v>
      </c>
      <c r="V1" s="163" t="s">
        <v>394</v>
      </c>
      <c r="W1" s="163" t="s">
        <v>395</v>
      </c>
      <c r="X1" s="163" t="s">
        <v>396</v>
      </c>
      <c r="Y1" s="163" t="s">
        <v>397</v>
      </c>
      <c r="Z1" s="163" t="s">
        <v>409</v>
      </c>
      <c r="AA1" s="163" t="s">
        <v>399</v>
      </c>
      <c r="AB1" s="163" t="s">
        <v>410</v>
      </c>
    </row>
    <row r="2" spans="1:28" x14ac:dyDescent="0.35">
      <c r="A2" s="159" t="s">
        <v>94</v>
      </c>
      <c r="B2" s="161">
        <v>42917</v>
      </c>
      <c r="C2" s="161">
        <v>42917</v>
      </c>
      <c r="D2" s="159" t="s">
        <v>411</v>
      </c>
      <c r="E2" s="160"/>
      <c r="F2" s="160"/>
      <c r="G2" s="159" t="s">
        <v>401</v>
      </c>
      <c r="H2" s="159" t="s">
        <v>104</v>
      </c>
      <c r="I2" s="162">
        <v>18</v>
      </c>
      <c r="J2" s="160"/>
      <c r="K2" s="160"/>
      <c r="L2" s="160"/>
      <c r="M2" s="160"/>
      <c r="N2" s="160"/>
      <c r="O2" s="160"/>
      <c r="P2" s="162">
        <v>15488</v>
      </c>
      <c r="Q2" s="162">
        <v>0</v>
      </c>
      <c r="R2" s="162">
        <v>1393.92</v>
      </c>
      <c r="S2" s="162">
        <v>1393.92</v>
      </c>
      <c r="T2" s="162">
        <v>0</v>
      </c>
      <c r="U2" s="162">
        <f t="shared" ref="U2:U65" si="0">K2-P2</f>
        <v>-15488</v>
      </c>
      <c r="V2" s="162">
        <f t="shared" ref="V2:V65" si="1">L2-Q2</f>
        <v>0</v>
      </c>
      <c r="W2" s="162">
        <f t="shared" ref="W2:W65" si="2">M2-R2</f>
        <v>-1393.92</v>
      </c>
      <c r="X2" s="162">
        <f t="shared" ref="X2:X65" si="3">N2-S2</f>
        <v>-1393.92</v>
      </c>
      <c r="Y2" s="162">
        <f t="shared" ref="Y2:Y65" si="4">O2-T2</f>
        <v>0</v>
      </c>
      <c r="Z2" s="159" t="s">
        <v>412</v>
      </c>
      <c r="AA2" s="159" t="s">
        <v>104</v>
      </c>
      <c r="AB2" s="159" t="s">
        <v>66</v>
      </c>
    </row>
    <row r="3" spans="1:28" x14ac:dyDescent="0.35">
      <c r="A3" s="159" t="s">
        <v>94</v>
      </c>
      <c r="B3" s="161">
        <v>42917</v>
      </c>
      <c r="C3" s="161">
        <v>42917</v>
      </c>
      <c r="D3" s="159" t="s">
        <v>400</v>
      </c>
      <c r="E3" s="160"/>
      <c r="F3" s="160"/>
      <c r="G3" s="159" t="s">
        <v>401</v>
      </c>
      <c r="H3" s="159" t="s">
        <v>104</v>
      </c>
      <c r="I3" s="162">
        <v>18</v>
      </c>
      <c r="J3" s="160"/>
      <c r="K3" s="160"/>
      <c r="L3" s="160"/>
      <c r="M3" s="160"/>
      <c r="N3" s="160"/>
      <c r="O3" s="160"/>
      <c r="P3" s="162">
        <v>54000</v>
      </c>
      <c r="Q3" s="162">
        <v>0</v>
      </c>
      <c r="R3" s="162">
        <v>4860</v>
      </c>
      <c r="S3" s="162">
        <v>4860</v>
      </c>
      <c r="T3" s="162">
        <v>0</v>
      </c>
      <c r="U3" s="162">
        <f t="shared" si="0"/>
        <v>-54000</v>
      </c>
      <c r="V3" s="162">
        <f t="shared" si="1"/>
        <v>0</v>
      </c>
      <c r="W3" s="162">
        <f t="shared" si="2"/>
        <v>-4860</v>
      </c>
      <c r="X3" s="162">
        <f t="shared" si="3"/>
        <v>-4860</v>
      </c>
      <c r="Y3" s="162">
        <f t="shared" si="4"/>
        <v>0</v>
      </c>
      <c r="Z3" s="159" t="s">
        <v>413</v>
      </c>
      <c r="AA3" s="159" t="s">
        <v>104</v>
      </c>
      <c r="AB3" s="159" t="s">
        <v>66</v>
      </c>
    </row>
    <row r="4" spans="1:28" x14ac:dyDescent="0.35">
      <c r="A4" s="159" t="s">
        <v>94</v>
      </c>
      <c r="B4" s="161">
        <v>42917</v>
      </c>
      <c r="C4" s="161">
        <v>42917</v>
      </c>
      <c r="D4" s="159" t="s">
        <v>400</v>
      </c>
      <c r="E4" s="160"/>
      <c r="F4" s="160"/>
      <c r="G4" s="159" t="s">
        <v>401</v>
      </c>
      <c r="H4" s="159" t="s">
        <v>104</v>
      </c>
      <c r="I4" s="162">
        <v>18</v>
      </c>
      <c r="J4" s="160"/>
      <c r="K4" s="160"/>
      <c r="L4" s="160"/>
      <c r="M4" s="160"/>
      <c r="N4" s="160"/>
      <c r="O4" s="160"/>
      <c r="P4" s="162">
        <v>30000</v>
      </c>
      <c r="Q4" s="162">
        <v>0</v>
      </c>
      <c r="R4" s="162">
        <v>2700</v>
      </c>
      <c r="S4" s="162">
        <v>2700</v>
      </c>
      <c r="T4" s="162">
        <v>0</v>
      </c>
      <c r="U4" s="162">
        <f t="shared" si="0"/>
        <v>-30000</v>
      </c>
      <c r="V4" s="162">
        <f t="shared" si="1"/>
        <v>0</v>
      </c>
      <c r="W4" s="162">
        <f t="shared" si="2"/>
        <v>-2700</v>
      </c>
      <c r="X4" s="162">
        <f t="shared" si="3"/>
        <v>-2700</v>
      </c>
      <c r="Y4" s="162">
        <f t="shared" si="4"/>
        <v>0</v>
      </c>
      <c r="Z4" s="159" t="s">
        <v>413</v>
      </c>
      <c r="AA4" s="159" t="s">
        <v>104</v>
      </c>
      <c r="AB4" s="159" t="s">
        <v>66</v>
      </c>
    </row>
    <row r="5" spans="1:28" x14ac:dyDescent="0.35">
      <c r="A5" s="159" t="s">
        <v>94</v>
      </c>
      <c r="B5" s="161">
        <v>42917</v>
      </c>
      <c r="C5" s="161">
        <v>42917</v>
      </c>
      <c r="D5" s="159" t="s">
        <v>400</v>
      </c>
      <c r="E5" s="160"/>
      <c r="F5" s="160"/>
      <c r="G5" s="159" t="s">
        <v>401</v>
      </c>
      <c r="H5" s="159" t="s">
        <v>104</v>
      </c>
      <c r="I5" s="162">
        <v>18</v>
      </c>
      <c r="J5" s="160"/>
      <c r="K5" s="160"/>
      <c r="L5" s="160"/>
      <c r="M5" s="160"/>
      <c r="N5" s="160"/>
      <c r="O5" s="160"/>
      <c r="P5" s="162">
        <v>25000</v>
      </c>
      <c r="Q5" s="162">
        <v>0</v>
      </c>
      <c r="R5" s="162">
        <v>2250</v>
      </c>
      <c r="S5" s="162">
        <v>2250</v>
      </c>
      <c r="T5" s="162">
        <v>0</v>
      </c>
      <c r="U5" s="162">
        <f t="shared" si="0"/>
        <v>-25000</v>
      </c>
      <c r="V5" s="162">
        <f t="shared" si="1"/>
        <v>0</v>
      </c>
      <c r="W5" s="162">
        <f t="shared" si="2"/>
        <v>-2250</v>
      </c>
      <c r="X5" s="162">
        <f t="shared" si="3"/>
        <v>-2250</v>
      </c>
      <c r="Y5" s="162">
        <f t="shared" si="4"/>
        <v>0</v>
      </c>
      <c r="Z5" s="159" t="s">
        <v>413</v>
      </c>
      <c r="AA5" s="159" t="s">
        <v>104</v>
      </c>
      <c r="AB5" s="159" t="s">
        <v>66</v>
      </c>
    </row>
    <row r="6" spans="1:28" x14ac:dyDescent="0.35">
      <c r="A6" s="159" t="s">
        <v>94</v>
      </c>
      <c r="B6" s="161">
        <v>42917</v>
      </c>
      <c r="C6" s="161">
        <v>42917</v>
      </c>
      <c r="D6" s="159" t="s">
        <v>400</v>
      </c>
      <c r="E6" s="160"/>
      <c r="F6" s="160"/>
      <c r="G6" s="159" t="s">
        <v>401</v>
      </c>
      <c r="H6" s="159" t="s">
        <v>104</v>
      </c>
      <c r="I6" s="162">
        <v>18</v>
      </c>
      <c r="J6" s="160"/>
      <c r="K6" s="160"/>
      <c r="L6" s="160"/>
      <c r="M6" s="160"/>
      <c r="N6" s="160"/>
      <c r="O6" s="160"/>
      <c r="P6" s="162">
        <v>35000</v>
      </c>
      <c r="Q6" s="162">
        <v>0</v>
      </c>
      <c r="R6" s="162">
        <v>3150</v>
      </c>
      <c r="S6" s="162">
        <v>3150</v>
      </c>
      <c r="T6" s="162">
        <v>0</v>
      </c>
      <c r="U6" s="162">
        <f t="shared" si="0"/>
        <v>-35000</v>
      </c>
      <c r="V6" s="162">
        <f t="shared" si="1"/>
        <v>0</v>
      </c>
      <c r="W6" s="162">
        <f t="shared" si="2"/>
        <v>-3150</v>
      </c>
      <c r="X6" s="162">
        <f t="shared" si="3"/>
        <v>-3150</v>
      </c>
      <c r="Y6" s="162">
        <f t="shared" si="4"/>
        <v>0</v>
      </c>
      <c r="Z6" s="159" t="s">
        <v>413</v>
      </c>
      <c r="AA6" s="159" t="s">
        <v>104</v>
      </c>
      <c r="AB6" s="159" t="s">
        <v>66</v>
      </c>
    </row>
    <row r="7" spans="1:28" x14ac:dyDescent="0.35">
      <c r="A7" s="159" t="s">
        <v>94</v>
      </c>
      <c r="B7" s="161">
        <v>42917</v>
      </c>
      <c r="C7" s="161">
        <v>42917</v>
      </c>
      <c r="D7" s="159" t="s">
        <v>400</v>
      </c>
      <c r="E7" s="160"/>
      <c r="F7" s="160"/>
      <c r="G7" s="159" t="s">
        <v>401</v>
      </c>
      <c r="H7" s="159" t="s">
        <v>104</v>
      </c>
      <c r="I7" s="162">
        <v>18</v>
      </c>
      <c r="J7" s="160"/>
      <c r="K7" s="160"/>
      <c r="L7" s="160"/>
      <c r="M7" s="160"/>
      <c r="N7" s="160"/>
      <c r="O7" s="160"/>
      <c r="P7" s="162">
        <v>560000</v>
      </c>
      <c r="Q7" s="162">
        <v>0</v>
      </c>
      <c r="R7" s="162">
        <v>50400</v>
      </c>
      <c r="S7" s="162">
        <v>50400</v>
      </c>
      <c r="T7" s="162">
        <v>0</v>
      </c>
      <c r="U7" s="162">
        <f t="shared" si="0"/>
        <v>-560000</v>
      </c>
      <c r="V7" s="162">
        <f t="shared" si="1"/>
        <v>0</v>
      </c>
      <c r="W7" s="162">
        <f t="shared" si="2"/>
        <v>-50400</v>
      </c>
      <c r="X7" s="162">
        <f t="shared" si="3"/>
        <v>-50400</v>
      </c>
      <c r="Y7" s="162">
        <f t="shared" si="4"/>
        <v>0</v>
      </c>
      <c r="Z7" s="159" t="s">
        <v>413</v>
      </c>
      <c r="AA7" s="159" t="s">
        <v>104</v>
      </c>
      <c r="AB7" s="159" t="s">
        <v>66</v>
      </c>
    </row>
    <row r="8" spans="1:28" x14ac:dyDescent="0.35">
      <c r="A8" s="159" t="s">
        <v>94</v>
      </c>
      <c r="B8" s="161">
        <v>42917</v>
      </c>
      <c r="C8" s="161">
        <v>42917</v>
      </c>
      <c r="D8" s="159" t="s">
        <v>400</v>
      </c>
      <c r="E8" s="160"/>
      <c r="F8" s="160"/>
      <c r="G8" s="159" t="s">
        <v>401</v>
      </c>
      <c r="H8" s="159" t="s">
        <v>104</v>
      </c>
      <c r="I8" s="162">
        <v>18</v>
      </c>
      <c r="J8" s="160"/>
      <c r="K8" s="160"/>
      <c r="L8" s="160"/>
      <c r="M8" s="160"/>
      <c r="N8" s="160"/>
      <c r="O8" s="160"/>
      <c r="P8" s="162">
        <v>40000</v>
      </c>
      <c r="Q8" s="162">
        <v>0</v>
      </c>
      <c r="R8" s="162">
        <v>3600</v>
      </c>
      <c r="S8" s="162">
        <v>3600</v>
      </c>
      <c r="T8" s="162">
        <v>0</v>
      </c>
      <c r="U8" s="162">
        <f t="shared" si="0"/>
        <v>-40000</v>
      </c>
      <c r="V8" s="162">
        <f t="shared" si="1"/>
        <v>0</v>
      </c>
      <c r="W8" s="162">
        <f t="shared" si="2"/>
        <v>-3600</v>
      </c>
      <c r="X8" s="162">
        <f t="shared" si="3"/>
        <v>-3600</v>
      </c>
      <c r="Y8" s="162">
        <f t="shared" si="4"/>
        <v>0</v>
      </c>
      <c r="Z8" s="159" t="s">
        <v>413</v>
      </c>
      <c r="AA8" s="159" t="s">
        <v>104</v>
      </c>
      <c r="AB8" s="159" t="s">
        <v>66</v>
      </c>
    </row>
    <row r="9" spans="1:28" x14ac:dyDescent="0.35">
      <c r="A9" s="159" t="s">
        <v>94</v>
      </c>
      <c r="B9" s="161">
        <v>42917</v>
      </c>
      <c r="C9" s="161">
        <v>42917</v>
      </c>
      <c r="D9" s="159" t="s">
        <v>400</v>
      </c>
      <c r="E9" s="160"/>
      <c r="F9" s="160"/>
      <c r="G9" s="159" t="s">
        <v>401</v>
      </c>
      <c r="H9" s="159" t="s">
        <v>104</v>
      </c>
      <c r="I9" s="162">
        <v>18</v>
      </c>
      <c r="J9" s="160"/>
      <c r="K9" s="160"/>
      <c r="L9" s="160"/>
      <c r="M9" s="160"/>
      <c r="N9" s="160"/>
      <c r="O9" s="160"/>
      <c r="P9" s="162">
        <v>125000</v>
      </c>
      <c r="Q9" s="162">
        <v>0</v>
      </c>
      <c r="R9" s="162">
        <v>11250</v>
      </c>
      <c r="S9" s="162">
        <v>11250</v>
      </c>
      <c r="T9" s="162">
        <v>0</v>
      </c>
      <c r="U9" s="162">
        <f t="shared" si="0"/>
        <v>-125000</v>
      </c>
      <c r="V9" s="162">
        <f t="shared" si="1"/>
        <v>0</v>
      </c>
      <c r="W9" s="162">
        <f t="shared" si="2"/>
        <v>-11250</v>
      </c>
      <c r="X9" s="162">
        <f t="shared" si="3"/>
        <v>-11250</v>
      </c>
      <c r="Y9" s="162">
        <f t="shared" si="4"/>
        <v>0</v>
      </c>
      <c r="Z9" s="159" t="s">
        <v>413</v>
      </c>
      <c r="AA9" s="159" t="s">
        <v>104</v>
      </c>
      <c r="AB9" s="159" t="s">
        <v>66</v>
      </c>
    </row>
    <row r="10" spans="1:28" x14ac:dyDescent="0.35">
      <c r="A10" s="159" t="s">
        <v>94</v>
      </c>
      <c r="B10" s="161">
        <v>42917</v>
      </c>
      <c r="C10" s="161">
        <v>42917</v>
      </c>
      <c r="D10" s="159" t="s">
        <v>400</v>
      </c>
      <c r="E10" s="160"/>
      <c r="F10" s="160"/>
      <c r="G10" s="159" t="s">
        <v>401</v>
      </c>
      <c r="H10" s="159" t="s">
        <v>104</v>
      </c>
      <c r="I10" s="162">
        <v>18</v>
      </c>
      <c r="J10" s="160"/>
      <c r="K10" s="160"/>
      <c r="L10" s="160"/>
      <c r="M10" s="160"/>
      <c r="N10" s="160"/>
      <c r="O10" s="160"/>
      <c r="P10" s="162">
        <v>16117</v>
      </c>
      <c r="Q10" s="162">
        <v>0</v>
      </c>
      <c r="R10" s="162">
        <v>1450.53</v>
      </c>
      <c r="S10" s="162">
        <v>1450.53</v>
      </c>
      <c r="T10" s="162">
        <v>0</v>
      </c>
      <c r="U10" s="162">
        <f t="shared" si="0"/>
        <v>-16117</v>
      </c>
      <c r="V10" s="162">
        <f t="shared" si="1"/>
        <v>0</v>
      </c>
      <c r="W10" s="162">
        <f t="shared" si="2"/>
        <v>-1450.53</v>
      </c>
      <c r="X10" s="162">
        <f t="shared" si="3"/>
        <v>-1450.53</v>
      </c>
      <c r="Y10" s="162">
        <f t="shared" si="4"/>
        <v>0</v>
      </c>
      <c r="Z10" s="159" t="s">
        <v>413</v>
      </c>
      <c r="AA10" s="159" t="s">
        <v>104</v>
      </c>
      <c r="AB10" s="159" t="s">
        <v>66</v>
      </c>
    </row>
    <row r="11" spans="1:28" x14ac:dyDescent="0.35">
      <c r="A11" s="159" t="s">
        <v>94</v>
      </c>
      <c r="B11" s="161">
        <v>42917</v>
      </c>
      <c r="C11" s="161">
        <v>42917</v>
      </c>
      <c r="D11" s="159" t="s">
        <v>400</v>
      </c>
      <c r="E11" s="160"/>
      <c r="F11" s="160"/>
      <c r="G11" s="159" t="s">
        <v>401</v>
      </c>
      <c r="H11" s="159" t="s">
        <v>104</v>
      </c>
      <c r="I11" s="162">
        <v>18</v>
      </c>
      <c r="J11" s="160"/>
      <c r="K11" s="160"/>
      <c r="L11" s="160"/>
      <c r="M11" s="160"/>
      <c r="N11" s="160"/>
      <c r="O11" s="160"/>
      <c r="P11" s="162">
        <v>10000</v>
      </c>
      <c r="Q11" s="162">
        <v>0</v>
      </c>
      <c r="R11" s="162">
        <v>900</v>
      </c>
      <c r="S11" s="162">
        <v>900</v>
      </c>
      <c r="T11" s="162">
        <v>0</v>
      </c>
      <c r="U11" s="162">
        <f t="shared" si="0"/>
        <v>-10000</v>
      </c>
      <c r="V11" s="162">
        <f t="shared" si="1"/>
        <v>0</v>
      </c>
      <c r="W11" s="162">
        <f t="shared" si="2"/>
        <v>-900</v>
      </c>
      <c r="X11" s="162">
        <f t="shared" si="3"/>
        <v>-900</v>
      </c>
      <c r="Y11" s="162">
        <f t="shared" si="4"/>
        <v>0</v>
      </c>
      <c r="Z11" s="159" t="s">
        <v>413</v>
      </c>
      <c r="AA11" s="159" t="s">
        <v>104</v>
      </c>
      <c r="AB11" s="159" t="s">
        <v>66</v>
      </c>
    </row>
    <row r="12" spans="1:28" x14ac:dyDescent="0.35">
      <c r="A12" s="159" t="s">
        <v>94</v>
      </c>
      <c r="B12" s="161">
        <v>42917</v>
      </c>
      <c r="C12" s="161">
        <v>42917</v>
      </c>
      <c r="D12" s="159" t="s">
        <v>400</v>
      </c>
      <c r="E12" s="160"/>
      <c r="F12" s="160"/>
      <c r="G12" s="159" t="s">
        <v>401</v>
      </c>
      <c r="H12" s="159" t="s">
        <v>104</v>
      </c>
      <c r="I12" s="162">
        <v>18</v>
      </c>
      <c r="J12" s="160"/>
      <c r="K12" s="160"/>
      <c r="L12" s="160"/>
      <c r="M12" s="160"/>
      <c r="N12" s="160"/>
      <c r="O12" s="160"/>
      <c r="P12" s="162">
        <v>100000</v>
      </c>
      <c r="Q12" s="162">
        <v>0</v>
      </c>
      <c r="R12" s="162">
        <v>9000</v>
      </c>
      <c r="S12" s="162">
        <v>9000</v>
      </c>
      <c r="T12" s="162">
        <v>0</v>
      </c>
      <c r="U12" s="162">
        <f t="shared" si="0"/>
        <v>-100000</v>
      </c>
      <c r="V12" s="162">
        <f t="shared" si="1"/>
        <v>0</v>
      </c>
      <c r="W12" s="162">
        <f t="shared" si="2"/>
        <v>-9000</v>
      </c>
      <c r="X12" s="162">
        <f t="shared" si="3"/>
        <v>-9000</v>
      </c>
      <c r="Y12" s="162">
        <f t="shared" si="4"/>
        <v>0</v>
      </c>
      <c r="Z12" s="159" t="s">
        <v>413</v>
      </c>
      <c r="AA12" s="159" t="s">
        <v>104</v>
      </c>
      <c r="AB12" s="159" t="s">
        <v>66</v>
      </c>
    </row>
    <row r="13" spans="1:28" x14ac:dyDescent="0.35">
      <c r="A13" s="159" t="s">
        <v>94</v>
      </c>
      <c r="B13" s="161">
        <v>42917</v>
      </c>
      <c r="C13" s="161">
        <v>42917</v>
      </c>
      <c r="D13" s="159" t="s">
        <v>400</v>
      </c>
      <c r="E13" s="160"/>
      <c r="F13" s="160"/>
      <c r="G13" s="159" t="s">
        <v>401</v>
      </c>
      <c r="H13" s="159" t="s">
        <v>104</v>
      </c>
      <c r="I13" s="162">
        <v>18</v>
      </c>
      <c r="J13" s="160"/>
      <c r="K13" s="160"/>
      <c r="L13" s="160"/>
      <c r="M13" s="160"/>
      <c r="N13" s="160"/>
      <c r="O13" s="160"/>
      <c r="P13" s="162">
        <v>6500</v>
      </c>
      <c r="Q13" s="162">
        <v>0</v>
      </c>
      <c r="R13" s="162">
        <v>585</v>
      </c>
      <c r="S13" s="162">
        <v>585</v>
      </c>
      <c r="T13" s="162">
        <v>0</v>
      </c>
      <c r="U13" s="162">
        <f t="shared" si="0"/>
        <v>-6500</v>
      </c>
      <c r="V13" s="162">
        <f t="shared" si="1"/>
        <v>0</v>
      </c>
      <c r="W13" s="162">
        <f t="shared" si="2"/>
        <v>-585</v>
      </c>
      <c r="X13" s="162">
        <f t="shared" si="3"/>
        <v>-585</v>
      </c>
      <c r="Y13" s="162">
        <f t="shared" si="4"/>
        <v>0</v>
      </c>
      <c r="Z13" s="159" t="s">
        <v>413</v>
      </c>
      <c r="AA13" s="159" t="s">
        <v>104</v>
      </c>
      <c r="AB13" s="159" t="s">
        <v>66</v>
      </c>
    </row>
    <row r="14" spans="1:28" x14ac:dyDescent="0.35">
      <c r="A14" s="159" t="s">
        <v>94</v>
      </c>
      <c r="B14" s="161">
        <v>42917</v>
      </c>
      <c r="C14" s="161">
        <v>42917</v>
      </c>
      <c r="D14" s="159" t="s">
        <v>400</v>
      </c>
      <c r="E14" s="160"/>
      <c r="F14" s="160"/>
      <c r="G14" s="159" t="s">
        <v>401</v>
      </c>
      <c r="H14" s="159" t="s">
        <v>104</v>
      </c>
      <c r="I14" s="162">
        <v>18</v>
      </c>
      <c r="J14" s="160"/>
      <c r="K14" s="160"/>
      <c r="L14" s="160"/>
      <c r="M14" s="160"/>
      <c r="N14" s="160"/>
      <c r="O14" s="160"/>
      <c r="P14" s="162">
        <v>12500</v>
      </c>
      <c r="Q14" s="162">
        <v>0</v>
      </c>
      <c r="R14" s="162">
        <v>1125</v>
      </c>
      <c r="S14" s="162">
        <v>1125</v>
      </c>
      <c r="T14" s="162">
        <v>0</v>
      </c>
      <c r="U14" s="162">
        <f t="shared" si="0"/>
        <v>-12500</v>
      </c>
      <c r="V14" s="162">
        <f t="shared" si="1"/>
        <v>0</v>
      </c>
      <c r="W14" s="162">
        <f t="shared" si="2"/>
        <v>-1125</v>
      </c>
      <c r="X14" s="162">
        <f t="shared" si="3"/>
        <v>-1125</v>
      </c>
      <c r="Y14" s="162">
        <f t="shared" si="4"/>
        <v>0</v>
      </c>
      <c r="Z14" s="159" t="s">
        <v>413</v>
      </c>
      <c r="AA14" s="159" t="s">
        <v>104</v>
      </c>
      <c r="AB14" s="159" t="s">
        <v>66</v>
      </c>
    </row>
    <row r="15" spans="1:28" x14ac:dyDescent="0.35">
      <c r="A15" s="159" t="s">
        <v>94</v>
      </c>
      <c r="B15" s="161">
        <v>42917</v>
      </c>
      <c r="C15" s="161">
        <v>42917</v>
      </c>
      <c r="D15" s="159" t="s">
        <v>400</v>
      </c>
      <c r="E15" s="160"/>
      <c r="F15" s="160"/>
      <c r="G15" s="159" t="s">
        <v>401</v>
      </c>
      <c r="H15" s="159" t="s">
        <v>104</v>
      </c>
      <c r="I15" s="162">
        <v>18</v>
      </c>
      <c r="J15" s="160"/>
      <c r="K15" s="160"/>
      <c r="L15" s="160"/>
      <c r="M15" s="160"/>
      <c r="N15" s="160"/>
      <c r="O15" s="160"/>
      <c r="P15" s="162">
        <v>10000</v>
      </c>
      <c r="Q15" s="162">
        <v>0</v>
      </c>
      <c r="R15" s="162">
        <v>900</v>
      </c>
      <c r="S15" s="162">
        <v>900</v>
      </c>
      <c r="T15" s="162">
        <v>0</v>
      </c>
      <c r="U15" s="162">
        <f t="shared" si="0"/>
        <v>-10000</v>
      </c>
      <c r="V15" s="162">
        <f t="shared" si="1"/>
        <v>0</v>
      </c>
      <c r="W15" s="162">
        <f t="shared" si="2"/>
        <v>-900</v>
      </c>
      <c r="X15" s="162">
        <f t="shared" si="3"/>
        <v>-900</v>
      </c>
      <c r="Y15" s="162">
        <f t="shared" si="4"/>
        <v>0</v>
      </c>
      <c r="Z15" s="159" t="s">
        <v>413</v>
      </c>
      <c r="AA15" s="159" t="s">
        <v>104</v>
      </c>
      <c r="AB15" s="159" t="s">
        <v>66</v>
      </c>
    </row>
    <row r="16" spans="1:28" x14ac:dyDescent="0.35">
      <c r="A16" s="159" t="s">
        <v>94</v>
      </c>
      <c r="B16" s="161">
        <v>42917</v>
      </c>
      <c r="C16" s="161">
        <v>42917</v>
      </c>
      <c r="D16" s="159" t="s">
        <v>400</v>
      </c>
      <c r="E16" s="160"/>
      <c r="F16" s="160"/>
      <c r="G16" s="159" t="s">
        <v>401</v>
      </c>
      <c r="H16" s="159" t="s">
        <v>104</v>
      </c>
      <c r="I16" s="162">
        <v>18</v>
      </c>
      <c r="J16" s="160"/>
      <c r="K16" s="160"/>
      <c r="L16" s="160"/>
      <c r="M16" s="160"/>
      <c r="N16" s="160"/>
      <c r="O16" s="160"/>
      <c r="P16" s="162">
        <v>16000</v>
      </c>
      <c r="Q16" s="162">
        <v>0</v>
      </c>
      <c r="R16" s="162">
        <v>1440</v>
      </c>
      <c r="S16" s="162">
        <v>1440</v>
      </c>
      <c r="T16" s="162">
        <v>0</v>
      </c>
      <c r="U16" s="162">
        <f t="shared" si="0"/>
        <v>-16000</v>
      </c>
      <c r="V16" s="162">
        <f t="shared" si="1"/>
        <v>0</v>
      </c>
      <c r="W16" s="162">
        <f t="shared" si="2"/>
        <v>-1440</v>
      </c>
      <c r="X16" s="162">
        <f t="shared" si="3"/>
        <v>-1440</v>
      </c>
      <c r="Y16" s="162">
        <f t="shared" si="4"/>
        <v>0</v>
      </c>
      <c r="Z16" s="159" t="s">
        <v>413</v>
      </c>
      <c r="AA16" s="159" t="s">
        <v>104</v>
      </c>
      <c r="AB16" s="159" t="s">
        <v>66</v>
      </c>
    </row>
    <row r="17" spans="1:28" x14ac:dyDescent="0.35">
      <c r="A17" s="159" t="s">
        <v>94</v>
      </c>
      <c r="B17" s="161">
        <v>42917</v>
      </c>
      <c r="C17" s="161">
        <v>42917</v>
      </c>
      <c r="D17" s="159" t="s">
        <v>400</v>
      </c>
      <c r="E17" s="160"/>
      <c r="F17" s="160"/>
      <c r="G17" s="159" t="s">
        <v>401</v>
      </c>
      <c r="H17" s="159" t="s">
        <v>104</v>
      </c>
      <c r="I17" s="162">
        <v>18</v>
      </c>
      <c r="J17" s="160"/>
      <c r="K17" s="160"/>
      <c r="L17" s="160"/>
      <c r="M17" s="160"/>
      <c r="N17" s="160"/>
      <c r="O17" s="160"/>
      <c r="P17" s="162">
        <v>5500</v>
      </c>
      <c r="Q17" s="162">
        <v>0</v>
      </c>
      <c r="R17" s="162">
        <v>495</v>
      </c>
      <c r="S17" s="162">
        <v>495</v>
      </c>
      <c r="T17" s="162">
        <v>0</v>
      </c>
      <c r="U17" s="162">
        <f t="shared" si="0"/>
        <v>-5500</v>
      </c>
      <c r="V17" s="162">
        <f t="shared" si="1"/>
        <v>0</v>
      </c>
      <c r="W17" s="162">
        <f t="shared" si="2"/>
        <v>-495</v>
      </c>
      <c r="X17" s="162">
        <f t="shared" si="3"/>
        <v>-495</v>
      </c>
      <c r="Y17" s="162">
        <f t="shared" si="4"/>
        <v>0</v>
      </c>
      <c r="Z17" s="159" t="s">
        <v>413</v>
      </c>
      <c r="AA17" s="159" t="s">
        <v>104</v>
      </c>
      <c r="AB17" s="159" t="s">
        <v>66</v>
      </c>
    </row>
    <row r="18" spans="1:28" x14ac:dyDescent="0.35">
      <c r="A18" s="159" t="s">
        <v>94</v>
      </c>
      <c r="B18" s="161">
        <v>42917</v>
      </c>
      <c r="C18" s="161">
        <v>42917</v>
      </c>
      <c r="D18" s="159" t="s">
        <v>400</v>
      </c>
      <c r="E18" s="160"/>
      <c r="F18" s="160"/>
      <c r="G18" s="159" t="s">
        <v>401</v>
      </c>
      <c r="H18" s="159" t="s">
        <v>104</v>
      </c>
      <c r="I18" s="162">
        <v>18</v>
      </c>
      <c r="J18" s="160"/>
      <c r="K18" s="160"/>
      <c r="L18" s="160"/>
      <c r="M18" s="160"/>
      <c r="N18" s="160"/>
      <c r="O18" s="160"/>
      <c r="P18" s="162">
        <v>63000</v>
      </c>
      <c r="Q18" s="162">
        <v>0</v>
      </c>
      <c r="R18" s="162">
        <v>5670</v>
      </c>
      <c r="S18" s="162">
        <v>5670</v>
      </c>
      <c r="T18" s="162">
        <v>0</v>
      </c>
      <c r="U18" s="162">
        <f t="shared" si="0"/>
        <v>-63000</v>
      </c>
      <c r="V18" s="162">
        <f t="shared" si="1"/>
        <v>0</v>
      </c>
      <c r="W18" s="162">
        <f t="shared" si="2"/>
        <v>-5670</v>
      </c>
      <c r="X18" s="162">
        <f t="shared" si="3"/>
        <v>-5670</v>
      </c>
      <c r="Y18" s="162">
        <f t="shared" si="4"/>
        <v>0</v>
      </c>
      <c r="Z18" s="159" t="s">
        <v>413</v>
      </c>
      <c r="AA18" s="159" t="s">
        <v>104</v>
      </c>
      <c r="AB18" s="159" t="s">
        <v>66</v>
      </c>
    </row>
    <row r="19" spans="1:28" x14ac:dyDescent="0.35">
      <c r="A19" s="159" t="s">
        <v>94</v>
      </c>
      <c r="B19" s="161">
        <v>42917</v>
      </c>
      <c r="C19" s="161">
        <v>42917</v>
      </c>
      <c r="D19" s="159" t="s">
        <v>400</v>
      </c>
      <c r="E19" s="160"/>
      <c r="F19" s="160"/>
      <c r="G19" s="159" t="s">
        <v>401</v>
      </c>
      <c r="H19" s="159" t="s">
        <v>104</v>
      </c>
      <c r="I19" s="162">
        <v>18</v>
      </c>
      <c r="J19" s="160"/>
      <c r="K19" s="160"/>
      <c r="L19" s="160"/>
      <c r="M19" s="160"/>
      <c r="N19" s="160"/>
      <c r="O19" s="160"/>
      <c r="P19" s="162">
        <v>10500</v>
      </c>
      <c r="Q19" s="162">
        <v>0</v>
      </c>
      <c r="R19" s="162">
        <v>945</v>
      </c>
      <c r="S19" s="162">
        <v>945</v>
      </c>
      <c r="T19" s="162">
        <v>0</v>
      </c>
      <c r="U19" s="162">
        <f t="shared" si="0"/>
        <v>-10500</v>
      </c>
      <c r="V19" s="162">
        <f t="shared" si="1"/>
        <v>0</v>
      </c>
      <c r="W19" s="162">
        <f t="shared" si="2"/>
        <v>-945</v>
      </c>
      <c r="X19" s="162">
        <f t="shared" si="3"/>
        <v>-945</v>
      </c>
      <c r="Y19" s="162">
        <f t="shared" si="4"/>
        <v>0</v>
      </c>
      <c r="Z19" s="159" t="s">
        <v>413</v>
      </c>
      <c r="AA19" s="159" t="s">
        <v>104</v>
      </c>
      <c r="AB19" s="159" t="s">
        <v>66</v>
      </c>
    </row>
    <row r="20" spans="1:28" x14ac:dyDescent="0.35">
      <c r="A20" s="159" t="s">
        <v>94</v>
      </c>
      <c r="B20" s="161">
        <v>42917</v>
      </c>
      <c r="C20" s="161">
        <v>42917</v>
      </c>
      <c r="D20" s="159" t="s">
        <v>400</v>
      </c>
      <c r="E20" s="160"/>
      <c r="F20" s="160"/>
      <c r="G20" s="159" t="s">
        <v>401</v>
      </c>
      <c r="H20" s="159" t="s">
        <v>104</v>
      </c>
      <c r="I20" s="162">
        <v>18</v>
      </c>
      <c r="J20" s="160"/>
      <c r="K20" s="160"/>
      <c r="L20" s="160"/>
      <c r="M20" s="160"/>
      <c r="N20" s="160"/>
      <c r="O20" s="160"/>
      <c r="P20" s="162">
        <v>8000</v>
      </c>
      <c r="Q20" s="162">
        <v>0</v>
      </c>
      <c r="R20" s="162">
        <v>720</v>
      </c>
      <c r="S20" s="162">
        <v>720</v>
      </c>
      <c r="T20" s="162">
        <v>0</v>
      </c>
      <c r="U20" s="162">
        <f t="shared" si="0"/>
        <v>-8000</v>
      </c>
      <c r="V20" s="162">
        <f t="shared" si="1"/>
        <v>0</v>
      </c>
      <c r="W20" s="162">
        <f t="shared" si="2"/>
        <v>-720</v>
      </c>
      <c r="X20" s="162">
        <f t="shared" si="3"/>
        <v>-720</v>
      </c>
      <c r="Y20" s="162">
        <f t="shared" si="4"/>
        <v>0</v>
      </c>
      <c r="Z20" s="159" t="s">
        <v>413</v>
      </c>
      <c r="AA20" s="159" t="s">
        <v>104</v>
      </c>
      <c r="AB20" s="159" t="s">
        <v>66</v>
      </c>
    </row>
    <row r="21" spans="1:28" x14ac:dyDescent="0.35">
      <c r="A21" s="159" t="s">
        <v>94</v>
      </c>
      <c r="B21" s="161">
        <v>42917</v>
      </c>
      <c r="C21" s="161">
        <v>42917</v>
      </c>
      <c r="D21" s="159" t="s">
        <v>400</v>
      </c>
      <c r="E21" s="160"/>
      <c r="F21" s="160"/>
      <c r="G21" s="159" t="s">
        <v>401</v>
      </c>
      <c r="H21" s="159" t="s">
        <v>104</v>
      </c>
      <c r="I21" s="162">
        <v>18</v>
      </c>
      <c r="J21" s="160"/>
      <c r="K21" s="160"/>
      <c r="L21" s="160"/>
      <c r="M21" s="160"/>
      <c r="N21" s="160"/>
      <c r="O21" s="160"/>
      <c r="P21" s="162">
        <v>25000</v>
      </c>
      <c r="Q21" s="162">
        <v>0</v>
      </c>
      <c r="R21" s="162">
        <v>2250</v>
      </c>
      <c r="S21" s="162">
        <v>2250</v>
      </c>
      <c r="T21" s="162">
        <v>0</v>
      </c>
      <c r="U21" s="162">
        <f t="shared" si="0"/>
        <v>-25000</v>
      </c>
      <c r="V21" s="162">
        <f t="shared" si="1"/>
        <v>0</v>
      </c>
      <c r="W21" s="162">
        <f t="shared" si="2"/>
        <v>-2250</v>
      </c>
      <c r="X21" s="162">
        <f t="shared" si="3"/>
        <v>-2250</v>
      </c>
      <c r="Y21" s="162">
        <f t="shared" si="4"/>
        <v>0</v>
      </c>
      <c r="Z21" s="159" t="s">
        <v>413</v>
      </c>
      <c r="AA21" s="159" t="s">
        <v>104</v>
      </c>
      <c r="AB21" s="159" t="s">
        <v>66</v>
      </c>
    </row>
    <row r="22" spans="1:28" x14ac:dyDescent="0.35">
      <c r="A22" s="159" t="s">
        <v>94</v>
      </c>
      <c r="B22" s="161">
        <v>42917</v>
      </c>
      <c r="C22" s="161">
        <v>42917</v>
      </c>
      <c r="D22" s="159" t="s">
        <v>400</v>
      </c>
      <c r="E22" s="160"/>
      <c r="F22" s="160"/>
      <c r="G22" s="159" t="s">
        <v>401</v>
      </c>
      <c r="H22" s="159" t="s">
        <v>104</v>
      </c>
      <c r="I22" s="162">
        <v>18</v>
      </c>
      <c r="J22" s="160"/>
      <c r="K22" s="160"/>
      <c r="L22" s="160"/>
      <c r="M22" s="160"/>
      <c r="N22" s="160"/>
      <c r="O22" s="160"/>
      <c r="P22" s="162">
        <v>50000</v>
      </c>
      <c r="Q22" s="162">
        <v>0</v>
      </c>
      <c r="R22" s="162">
        <v>4500</v>
      </c>
      <c r="S22" s="162">
        <v>4500</v>
      </c>
      <c r="T22" s="162">
        <v>0</v>
      </c>
      <c r="U22" s="162">
        <f t="shared" si="0"/>
        <v>-50000</v>
      </c>
      <c r="V22" s="162">
        <f t="shared" si="1"/>
        <v>0</v>
      </c>
      <c r="W22" s="162">
        <f t="shared" si="2"/>
        <v>-4500</v>
      </c>
      <c r="X22" s="162">
        <f t="shared" si="3"/>
        <v>-4500</v>
      </c>
      <c r="Y22" s="162">
        <f t="shared" si="4"/>
        <v>0</v>
      </c>
      <c r="Z22" s="159" t="s">
        <v>413</v>
      </c>
      <c r="AA22" s="159" t="s">
        <v>104</v>
      </c>
      <c r="AB22" s="159" t="s">
        <v>66</v>
      </c>
    </row>
    <row r="23" spans="1:28" x14ac:dyDescent="0.35">
      <c r="A23" s="159" t="s">
        <v>94</v>
      </c>
      <c r="B23" s="161">
        <v>42917</v>
      </c>
      <c r="C23" s="161">
        <v>42917</v>
      </c>
      <c r="D23" s="159" t="s">
        <v>400</v>
      </c>
      <c r="E23" s="160"/>
      <c r="F23" s="160"/>
      <c r="G23" s="159" t="s">
        <v>401</v>
      </c>
      <c r="H23" s="159" t="s">
        <v>104</v>
      </c>
      <c r="I23" s="162">
        <v>18</v>
      </c>
      <c r="J23" s="160"/>
      <c r="K23" s="160"/>
      <c r="L23" s="160"/>
      <c r="M23" s="160"/>
      <c r="N23" s="160"/>
      <c r="O23" s="160"/>
      <c r="P23" s="162">
        <v>40000</v>
      </c>
      <c r="Q23" s="162">
        <v>0</v>
      </c>
      <c r="R23" s="162">
        <v>3600</v>
      </c>
      <c r="S23" s="162">
        <v>3600</v>
      </c>
      <c r="T23" s="162">
        <v>0</v>
      </c>
      <c r="U23" s="162">
        <f t="shared" si="0"/>
        <v>-40000</v>
      </c>
      <c r="V23" s="162">
        <f t="shared" si="1"/>
        <v>0</v>
      </c>
      <c r="W23" s="162">
        <f t="shared" si="2"/>
        <v>-3600</v>
      </c>
      <c r="X23" s="162">
        <f t="shared" si="3"/>
        <v>-3600</v>
      </c>
      <c r="Y23" s="162">
        <f t="shared" si="4"/>
        <v>0</v>
      </c>
      <c r="Z23" s="159" t="s">
        <v>413</v>
      </c>
      <c r="AA23" s="159" t="s">
        <v>104</v>
      </c>
      <c r="AB23" s="159" t="s">
        <v>66</v>
      </c>
    </row>
    <row r="24" spans="1:28" x14ac:dyDescent="0.35">
      <c r="A24" s="159" t="s">
        <v>94</v>
      </c>
      <c r="B24" s="161">
        <v>42917</v>
      </c>
      <c r="C24" s="161">
        <v>42917</v>
      </c>
      <c r="D24" s="159" t="s">
        <v>400</v>
      </c>
      <c r="E24" s="160"/>
      <c r="F24" s="160"/>
      <c r="G24" s="159" t="s">
        <v>401</v>
      </c>
      <c r="H24" s="159" t="s">
        <v>104</v>
      </c>
      <c r="I24" s="162">
        <v>18</v>
      </c>
      <c r="J24" s="160"/>
      <c r="K24" s="160"/>
      <c r="L24" s="160"/>
      <c r="M24" s="160"/>
      <c r="N24" s="160"/>
      <c r="O24" s="160"/>
      <c r="P24" s="162">
        <v>1000</v>
      </c>
      <c r="Q24" s="162">
        <v>0</v>
      </c>
      <c r="R24" s="162">
        <v>90</v>
      </c>
      <c r="S24" s="162">
        <v>90</v>
      </c>
      <c r="T24" s="162">
        <v>0</v>
      </c>
      <c r="U24" s="162">
        <f t="shared" si="0"/>
        <v>-1000</v>
      </c>
      <c r="V24" s="162">
        <f t="shared" si="1"/>
        <v>0</v>
      </c>
      <c r="W24" s="162">
        <f t="shared" si="2"/>
        <v>-90</v>
      </c>
      <c r="X24" s="162">
        <f t="shared" si="3"/>
        <v>-90</v>
      </c>
      <c r="Y24" s="162">
        <f t="shared" si="4"/>
        <v>0</v>
      </c>
      <c r="Z24" s="159" t="s">
        <v>413</v>
      </c>
      <c r="AA24" s="159" t="s">
        <v>104</v>
      </c>
      <c r="AB24" s="159" t="s">
        <v>66</v>
      </c>
    </row>
    <row r="25" spans="1:28" x14ac:dyDescent="0.35">
      <c r="A25" s="159" t="s">
        <v>94</v>
      </c>
      <c r="B25" s="161">
        <v>42917</v>
      </c>
      <c r="C25" s="161">
        <v>42917</v>
      </c>
      <c r="D25" s="159" t="s">
        <v>400</v>
      </c>
      <c r="E25" s="160"/>
      <c r="F25" s="160"/>
      <c r="G25" s="159" t="s">
        <v>401</v>
      </c>
      <c r="H25" s="159" t="s">
        <v>104</v>
      </c>
      <c r="I25" s="162">
        <v>18</v>
      </c>
      <c r="J25" s="160"/>
      <c r="K25" s="160"/>
      <c r="L25" s="160"/>
      <c r="M25" s="160"/>
      <c r="N25" s="160"/>
      <c r="O25" s="160"/>
      <c r="P25" s="162">
        <v>5500</v>
      </c>
      <c r="Q25" s="162">
        <v>0</v>
      </c>
      <c r="R25" s="162">
        <v>495</v>
      </c>
      <c r="S25" s="162">
        <v>495</v>
      </c>
      <c r="T25" s="162">
        <v>0</v>
      </c>
      <c r="U25" s="162">
        <f t="shared" si="0"/>
        <v>-5500</v>
      </c>
      <c r="V25" s="162">
        <f t="shared" si="1"/>
        <v>0</v>
      </c>
      <c r="W25" s="162">
        <f t="shared" si="2"/>
        <v>-495</v>
      </c>
      <c r="X25" s="162">
        <f t="shared" si="3"/>
        <v>-495</v>
      </c>
      <c r="Y25" s="162">
        <f t="shared" si="4"/>
        <v>0</v>
      </c>
      <c r="Z25" s="159" t="s">
        <v>413</v>
      </c>
      <c r="AA25" s="159" t="s">
        <v>104</v>
      </c>
      <c r="AB25" s="159" t="s">
        <v>66</v>
      </c>
    </row>
    <row r="26" spans="1:28" x14ac:dyDescent="0.35">
      <c r="A26" s="159" t="s">
        <v>94</v>
      </c>
      <c r="B26" s="161">
        <v>42917</v>
      </c>
      <c r="C26" s="161">
        <v>42917</v>
      </c>
      <c r="D26" s="159" t="s">
        <v>400</v>
      </c>
      <c r="E26" s="160"/>
      <c r="F26" s="160"/>
      <c r="G26" s="159" t="s">
        <v>401</v>
      </c>
      <c r="H26" s="159" t="s">
        <v>104</v>
      </c>
      <c r="I26" s="162">
        <v>18</v>
      </c>
      <c r="J26" s="160"/>
      <c r="K26" s="160"/>
      <c r="L26" s="160"/>
      <c r="M26" s="160"/>
      <c r="N26" s="160"/>
      <c r="O26" s="160"/>
      <c r="P26" s="162">
        <v>7150</v>
      </c>
      <c r="Q26" s="162">
        <v>0</v>
      </c>
      <c r="R26" s="162">
        <v>643.5</v>
      </c>
      <c r="S26" s="162">
        <v>643.5</v>
      </c>
      <c r="T26" s="162">
        <v>0</v>
      </c>
      <c r="U26" s="162">
        <f t="shared" si="0"/>
        <v>-7150</v>
      </c>
      <c r="V26" s="162">
        <f t="shared" si="1"/>
        <v>0</v>
      </c>
      <c r="W26" s="162">
        <f t="shared" si="2"/>
        <v>-643.5</v>
      </c>
      <c r="X26" s="162">
        <f t="shared" si="3"/>
        <v>-643.5</v>
      </c>
      <c r="Y26" s="162">
        <f t="shared" si="4"/>
        <v>0</v>
      </c>
      <c r="Z26" s="159" t="s">
        <v>413</v>
      </c>
      <c r="AA26" s="159" t="s">
        <v>104</v>
      </c>
      <c r="AB26" s="159" t="s">
        <v>66</v>
      </c>
    </row>
    <row r="27" spans="1:28" x14ac:dyDescent="0.35">
      <c r="A27" s="159" t="s">
        <v>94</v>
      </c>
      <c r="B27" s="161">
        <v>42917</v>
      </c>
      <c r="C27" s="161">
        <v>42917</v>
      </c>
      <c r="D27" s="159" t="s">
        <v>400</v>
      </c>
      <c r="E27" s="160"/>
      <c r="F27" s="160"/>
      <c r="G27" s="159" t="s">
        <v>401</v>
      </c>
      <c r="H27" s="159" t="s">
        <v>104</v>
      </c>
      <c r="I27" s="162">
        <v>18</v>
      </c>
      <c r="J27" s="160"/>
      <c r="K27" s="160"/>
      <c r="L27" s="160"/>
      <c r="M27" s="160"/>
      <c r="N27" s="160"/>
      <c r="O27" s="160"/>
      <c r="P27" s="162">
        <v>180000</v>
      </c>
      <c r="Q27" s="162">
        <v>0</v>
      </c>
      <c r="R27" s="162">
        <v>16200</v>
      </c>
      <c r="S27" s="162">
        <v>16200</v>
      </c>
      <c r="T27" s="162">
        <v>0</v>
      </c>
      <c r="U27" s="162">
        <f t="shared" si="0"/>
        <v>-180000</v>
      </c>
      <c r="V27" s="162">
        <f t="shared" si="1"/>
        <v>0</v>
      </c>
      <c r="W27" s="162">
        <f t="shared" si="2"/>
        <v>-16200</v>
      </c>
      <c r="X27" s="162">
        <f t="shared" si="3"/>
        <v>-16200</v>
      </c>
      <c r="Y27" s="162">
        <f t="shared" si="4"/>
        <v>0</v>
      </c>
      <c r="Z27" s="159" t="s">
        <v>413</v>
      </c>
      <c r="AA27" s="159" t="s">
        <v>104</v>
      </c>
      <c r="AB27" s="159" t="s">
        <v>66</v>
      </c>
    </row>
    <row r="28" spans="1:28" x14ac:dyDescent="0.35">
      <c r="A28" s="159" t="s">
        <v>94</v>
      </c>
      <c r="B28" s="161">
        <v>42917</v>
      </c>
      <c r="C28" s="161">
        <v>42917</v>
      </c>
      <c r="D28" s="159" t="s">
        <v>400</v>
      </c>
      <c r="E28" s="160"/>
      <c r="F28" s="160"/>
      <c r="G28" s="159" t="s">
        <v>401</v>
      </c>
      <c r="H28" s="159" t="s">
        <v>104</v>
      </c>
      <c r="I28" s="162">
        <v>18</v>
      </c>
      <c r="J28" s="160"/>
      <c r="K28" s="160"/>
      <c r="L28" s="160"/>
      <c r="M28" s="160"/>
      <c r="N28" s="160"/>
      <c r="O28" s="160"/>
      <c r="P28" s="162">
        <v>15000</v>
      </c>
      <c r="Q28" s="162">
        <v>0</v>
      </c>
      <c r="R28" s="162">
        <v>1350</v>
      </c>
      <c r="S28" s="162">
        <v>1350</v>
      </c>
      <c r="T28" s="162">
        <v>0</v>
      </c>
      <c r="U28" s="162">
        <f t="shared" si="0"/>
        <v>-15000</v>
      </c>
      <c r="V28" s="162">
        <f t="shared" si="1"/>
        <v>0</v>
      </c>
      <c r="W28" s="162">
        <f t="shared" si="2"/>
        <v>-1350</v>
      </c>
      <c r="X28" s="162">
        <f t="shared" si="3"/>
        <v>-1350</v>
      </c>
      <c r="Y28" s="162">
        <f t="shared" si="4"/>
        <v>0</v>
      </c>
      <c r="Z28" s="159" t="s">
        <v>413</v>
      </c>
      <c r="AA28" s="159" t="s">
        <v>104</v>
      </c>
      <c r="AB28" s="159" t="s">
        <v>66</v>
      </c>
    </row>
    <row r="29" spans="1:28" x14ac:dyDescent="0.35">
      <c r="A29" s="159" t="s">
        <v>94</v>
      </c>
      <c r="B29" s="161">
        <v>42917</v>
      </c>
      <c r="C29" s="161">
        <v>42917</v>
      </c>
      <c r="D29" s="159" t="s">
        <v>400</v>
      </c>
      <c r="E29" s="160"/>
      <c r="F29" s="160"/>
      <c r="G29" s="159" t="s">
        <v>401</v>
      </c>
      <c r="H29" s="159" t="s">
        <v>104</v>
      </c>
      <c r="I29" s="162">
        <v>18</v>
      </c>
      <c r="J29" s="160"/>
      <c r="K29" s="160"/>
      <c r="L29" s="160"/>
      <c r="M29" s="160"/>
      <c r="N29" s="160"/>
      <c r="O29" s="160"/>
      <c r="P29" s="162">
        <v>55000</v>
      </c>
      <c r="Q29" s="162">
        <v>0</v>
      </c>
      <c r="R29" s="162">
        <v>4950</v>
      </c>
      <c r="S29" s="162">
        <v>4950</v>
      </c>
      <c r="T29" s="162">
        <v>0</v>
      </c>
      <c r="U29" s="162">
        <f t="shared" si="0"/>
        <v>-55000</v>
      </c>
      <c r="V29" s="162">
        <f t="shared" si="1"/>
        <v>0</v>
      </c>
      <c r="W29" s="162">
        <f t="shared" si="2"/>
        <v>-4950</v>
      </c>
      <c r="X29" s="162">
        <f t="shared" si="3"/>
        <v>-4950</v>
      </c>
      <c r="Y29" s="162">
        <f t="shared" si="4"/>
        <v>0</v>
      </c>
      <c r="Z29" s="159" t="s">
        <v>413</v>
      </c>
      <c r="AA29" s="159" t="s">
        <v>104</v>
      </c>
      <c r="AB29" s="159" t="s">
        <v>66</v>
      </c>
    </row>
    <row r="30" spans="1:28" x14ac:dyDescent="0.35">
      <c r="A30" s="159" t="s">
        <v>94</v>
      </c>
      <c r="B30" s="161">
        <v>42917</v>
      </c>
      <c r="C30" s="161">
        <v>42917</v>
      </c>
      <c r="D30" s="159" t="s">
        <v>400</v>
      </c>
      <c r="E30" s="160"/>
      <c r="F30" s="160"/>
      <c r="G30" s="159" t="s">
        <v>401</v>
      </c>
      <c r="H30" s="159" t="s">
        <v>104</v>
      </c>
      <c r="I30" s="162">
        <v>18</v>
      </c>
      <c r="J30" s="160"/>
      <c r="K30" s="160"/>
      <c r="L30" s="160"/>
      <c r="M30" s="160"/>
      <c r="N30" s="160"/>
      <c r="O30" s="160"/>
      <c r="P30" s="162">
        <v>2250</v>
      </c>
      <c r="Q30" s="162">
        <v>0</v>
      </c>
      <c r="R30" s="162">
        <v>202.5</v>
      </c>
      <c r="S30" s="162">
        <v>202.5</v>
      </c>
      <c r="T30" s="162">
        <v>0</v>
      </c>
      <c r="U30" s="162">
        <f t="shared" si="0"/>
        <v>-2250</v>
      </c>
      <c r="V30" s="162">
        <f t="shared" si="1"/>
        <v>0</v>
      </c>
      <c r="W30" s="162">
        <f t="shared" si="2"/>
        <v>-202.5</v>
      </c>
      <c r="X30" s="162">
        <f t="shared" si="3"/>
        <v>-202.5</v>
      </c>
      <c r="Y30" s="162">
        <f t="shared" si="4"/>
        <v>0</v>
      </c>
      <c r="Z30" s="159" t="s">
        <v>413</v>
      </c>
      <c r="AA30" s="159" t="s">
        <v>104</v>
      </c>
      <c r="AB30" s="159" t="s">
        <v>66</v>
      </c>
    </row>
    <row r="31" spans="1:28" x14ac:dyDescent="0.35">
      <c r="A31" s="159" t="s">
        <v>94</v>
      </c>
      <c r="B31" s="161">
        <v>42917</v>
      </c>
      <c r="C31" s="161">
        <v>42917</v>
      </c>
      <c r="D31" s="159" t="s">
        <v>400</v>
      </c>
      <c r="E31" s="160"/>
      <c r="F31" s="160"/>
      <c r="G31" s="159" t="s">
        <v>401</v>
      </c>
      <c r="H31" s="159" t="s">
        <v>104</v>
      </c>
      <c r="I31" s="162">
        <v>18</v>
      </c>
      <c r="J31" s="160"/>
      <c r="K31" s="160"/>
      <c r="L31" s="160"/>
      <c r="M31" s="160"/>
      <c r="N31" s="160"/>
      <c r="O31" s="160"/>
      <c r="P31" s="162">
        <v>12711</v>
      </c>
      <c r="Q31" s="162">
        <v>0</v>
      </c>
      <c r="R31" s="162">
        <v>1143.99</v>
      </c>
      <c r="S31" s="162">
        <v>1143.99</v>
      </c>
      <c r="T31" s="162">
        <v>0</v>
      </c>
      <c r="U31" s="162">
        <f t="shared" si="0"/>
        <v>-12711</v>
      </c>
      <c r="V31" s="162">
        <f t="shared" si="1"/>
        <v>0</v>
      </c>
      <c r="W31" s="162">
        <f t="shared" si="2"/>
        <v>-1143.99</v>
      </c>
      <c r="X31" s="162">
        <f t="shared" si="3"/>
        <v>-1143.99</v>
      </c>
      <c r="Y31" s="162">
        <f t="shared" si="4"/>
        <v>0</v>
      </c>
      <c r="Z31" s="159" t="s">
        <v>413</v>
      </c>
      <c r="AA31" s="159" t="s">
        <v>104</v>
      </c>
      <c r="AB31" s="159" t="s">
        <v>66</v>
      </c>
    </row>
    <row r="32" spans="1:28" x14ac:dyDescent="0.35">
      <c r="A32" s="159" t="s">
        <v>94</v>
      </c>
      <c r="B32" s="161">
        <v>42917</v>
      </c>
      <c r="C32" s="161">
        <v>42917</v>
      </c>
      <c r="D32" s="159" t="s">
        <v>400</v>
      </c>
      <c r="E32" s="160"/>
      <c r="F32" s="160"/>
      <c r="G32" s="159" t="s">
        <v>401</v>
      </c>
      <c r="H32" s="159" t="s">
        <v>104</v>
      </c>
      <c r="I32" s="162">
        <v>18</v>
      </c>
      <c r="J32" s="160"/>
      <c r="K32" s="160"/>
      <c r="L32" s="160"/>
      <c r="M32" s="160"/>
      <c r="N32" s="160"/>
      <c r="O32" s="160"/>
      <c r="P32" s="162">
        <v>1000</v>
      </c>
      <c r="Q32" s="162">
        <v>0</v>
      </c>
      <c r="R32" s="162">
        <v>90</v>
      </c>
      <c r="S32" s="162">
        <v>90</v>
      </c>
      <c r="T32" s="162">
        <v>0</v>
      </c>
      <c r="U32" s="162">
        <f t="shared" si="0"/>
        <v>-1000</v>
      </c>
      <c r="V32" s="162">
        <f t="shared" si="1"/>
        <v>0</v>
      </c>
      <c r="W32" s="162">
        <f t="shared" si="2"/>
        <v>-90</v>
      </c>
      <c r="X32" s="162">
        <f t="shared" si="3"/>
        <v>-90</v>
      </c>
      <c r="Y32" s="162">
        <f t="shared" si="4"/>
        <v>0</v>
      </c>
      <c r="Z32" s="159" t="s">
        <v>413</v>
      </c>
      <c r="AA32" s="159" t="s">
        <v>104</v>
      </c>
      <c r="AB32" s="159" t="s">
        <v>66</v>
      </c>
    </row>
    <row r="33" spans="1:28" x14ac:dyDescent="0.35">
      <c r="A33" s="159" t="s">
        <v>94</v>
      </c>
      <c r="B33" s="161">
        <v>42917</v>
      </c>
      <c r="C33" s="161">
        <v>42917</v>
      </c>
      <c r="D33" s="159" t="s">
        <v>400</v>
      </c>
      <c r="E33" s="160"/>
      <c r="F33" s="160"/>
      <c r="G33" s="159" t="s">
        <v>401</v>
      </c>
      <c r="H33" s="159" t="s">
        <v>104</v>
      </c>
      <c r="I33" s="162">
        <v>18</v>
      </c>
      <c r="J33" s="160"/>
      <c r="K33" s="160"/>
      <c r="L33" s="160"/>
      <c r="M33" s="160"/>
      <c r="N33" s="160"/>
      <c r="O33" s="160"/>
      <c r="P33" s="162">
        <v>28000</v>
      </c>
      <c r="Q33" s="162">
        <v>0</v>
      </c>
      <c r="R33" s="162">
        <v>2520</v>
      </c>
      <c r="S33" s="162">
        <v>2520</v>
      </c>
      <c r="T33" s="162">
        <v>0</v>
      </c>
      <c r="U33" s="162">
        <f t="shared" si="0"/>
        <v>-28000</v>
      </c>
      <c r="V33" s="162">
        <f t="shared" si="1"/>
        <v>0</v>
      </c>
      <c r="W33" s="162">
        <f t="shared" si="2"/>
        <v>-2520</v>
      </c>
      <c r="X33" s="162">
        <f t="shared" si="3"/>
        <v>-2520</v>
      </c>
      <c r="Y33" s="162">
        <f t="shared" si="4"/>
        <v>0</v>
      </c>
      <c r="Z33" s="159" t="s">
        <v>413</v>
      </c>
      <c r="AA33" s="159" t="s">
        <v>104</v>
      </c>
      <c r="AB33" s="159" t="s">
        <v>66</v>
      </c>
    </row>
    <row r="34" spans="1:28" x14ac:dyDescent="0.35">
      <c r="A34" s="159" t="s">
        <v>94</v>
      </c>
      <c r="B34" s="161">
        <v>42917</v>
      </c>
      <c r="C34" s="161">
        <v>42917</v>
      </c>
      <c r="D34" s="159" t="s">
        <v>400</v>
      </c>
      <c r="E34" s="160"/>
      <c r="F34" s="160"/>
      <c r="G34" s="159" t="s">
        <v>401</v>
      </c>
      <c r="H34" s="159" t="s">
        <v>104</v>
      </c>
      <c r="I34" s="162">
        <v>18</v>
      </c>
      <c r="J34" s="160"/>
      <c r="K34" s="160"/>
      <c r="L34" s="160"/>
      <c r="M34" s="160"/>
      <c r="N34" s="160"/>
      <c r="O34" s="160"/>
      <c r="P34" s="162">
        <v>40000</v>
      </c>
      <c r="Q34" s="162">
        <v>0</v>
      </c>
      <c r="R34" s="162">
        <v>3600</v>
      </c>
      <c r="S34" s="162">
        <v>3600</v>
      </c>
      <c r="T34" s="162">
        <v>0</v>
      </c>
      <c r="U34" s="162">
        <f t="shared" si="0"/>
        <v>-40000</v>
      </c>
      <c r="V34" s="162">
        <f t="shared" si="1"/>
        <v>0</v>
      </c>
      <c r="W34" s="162">
        <f t="shared" si="2"/>
        <v>-3600</v>
      </c>
      <c r="X34" s="162">
        <f t="shared" si="3"/>
        <v>-3600</v>
      </c>
      <c r="Y34" s="162">
        <f t="shared" si="4"/>
        <v>0</v>
      </c>
      <c r="Z34" s="159" t="s">
        <v>413</v>
      </c>
      <c r="AA34" s="159" t="s">
        <v>104</v>
      </c>
      <c r="AB34" s="159" t="s">
        <v>66</v>
      </c>
    </row>
    <row r="35" spans="1:28" x14ac:dyDescent="0.35">
      <c r="A35" s="159" t="s">
        <v>94</v>
      </c>
      <c r="B35" s="161">
        <v>42917</v>
      </c>
      <c r="C35" s="161">
        <v>42917</v>
      </c>
      <c r="D35" s="159" t="s">
        <v>400</v>
      </c>
      <c r="E35" s="160"/>
      <c r="F35" s="160"/>
      <c r="G35" s="159" t="s">
        <v>401</v>
      </c>
      <c r="H35" s="159" t="s">
        <v>104</v>
      </c>
      <c r="I35" s="162">
        <v>18</v>
      </c>
      <c r="J35" s="160"/>
      <c r="K35" s="160"/>
      <c r="L35" s="160"/>
      <c r="M35" s="160"/>
      <c r="N35" s="160"/>
      <c r="O35" s="160"/>
      <c r="P35" s="162">
        <v>2250</v>
      </c>
      <c r="Q35" s="162">
        <v>0</v>
      </c>
      <c r="R35" s="162">
        <v>202.5</v>
      </c>
      <c r="S35" s="162">
        <v>202.5</v>
      </c>
      <c r="T35" s="162">
        <v>0</v>
      </c>
      <c r="U35" s="162">
        <f t="shared" si="0"/>
        <v>-2250</v>
      </c>
      <c r="V35" s="162">
        <f t="shared" si="1"/>
        <v>0</v>
      </c>
      <c r="W35" s="162">
        <f t="shared" si="2"/>
        <v>-202.5</v>
      </c>
      <c r="X35" s="162">
        <f t="shared" si="3"/>
        <v>-202.5</v>
      </c>
      <c r="Y35" s="162">
        <f t="shared" si="4"/>
        <v>0</v>
      </c>
      <c r="Z35" s="159" t="s">
        <v>413</v>
      </c>
      <c r="AA35" s="159" t="s">
        <v>104</v>
      </c>
      <c r="AB35" s="159" t="s">
        <v>66</v>
      </c>
    </row>
    <row r="36" spans="1:28" x14ac:dyDescent="0.35">
      <c r="A36" s="159" t="s">
        <v>94</v>
      </c>
      <c r="B36" s="161">
        <v>42917</v>
      </c>
      <c r="C36" s="161">
        <v>42917</v>
      </c>
      <c r="D36" s="159" t="s">
        <v>400</v>
      </c>
      <c r="E36" s="160"/>
      <c r="F36" s="160"/>
      <c r="G36" s="159" t="s">
        <v>401</v>
      </c>
      <c r="H36" s="159" t="s">
        <v>104</v>
      </c>
      <c r="I36" s="162">
        <v>18</v>
      </c>
      <c r="J36" s="160"/>
      <c r="K36" s="160"/>
      <c r="L36" s="160"/>
      <c r="M36" s="160"/>
      <c r="N36" s="160"/>
      <c r="O36" s="160"/>
      <c r="P36" s="162">
        <v>2500</v>
      </c>
      <c r="Q36" s="162">
        <v>0</v>
      </c>
      <c r="R36" s="162">
        <v>225</v>
      </c>
      <c r="S36" s="162">
        <v>225</v>
      </c>
      <c r="T36" s="162">
        <v>0</v>
      </c>
      <c r="U36" s="162">
        <f t="shared" si="0"/>
        <v>-2500</v>
      </c>
      <c r="V36" s="162">
        <f t="shared" si="1"/>
        <v>0</v>
      </c>
      <c r="W36" s="162">
        <f t="shared" si="2"/>
        <v>-225</v>
      </c>
      <c r="X36" s="162">
        <f t="shared" si="3"/>
        <v>-225</v>
      </c>
      <c r="Y36" s="162">
        <f t="shared" si="4"/>
        <v>0</v>
      </c>
      <c r="Z36" s="159" t="s">
        <v>413</v>
      </c>
      <c r="AA36" s="159" t="s">
        <v>104</v>
      </c>
      <c r="AB36" s="159" t="s">
        <v>66</v>
      </c>
    </row>
    <row r="37" spans="1:28" x14ac:dyDescent="0.35">
      <c r="A37" s="159" t="s">
        <v>94</v>
      </c>
      <c r="B37" s="161">
        <v>42917</v>
      </c>
      <c r="C37" s="161">
        <v>42917</v>
      </c>
      <c r="D37" s="159" t="s">
        <v>400</v>
      </c>
      <c r="E37" s="160"/>
      <c r="F37" s="160"/>
      <c r="G37" s="159" t="s">
        <v>414</v>
      </c>
      <c r="H37" s="159" t="s">
        <v>104</v>
      </c>
      <c r="I37" s="162">
        <v>18</v>
      </c>
      <c r="J37" s="160"/>
      <c r="K37" s="160"/>
      <c r="L37" s="160"/>
      <c r="M37" s="160"/>
      <c r="N37" s="160"/>
      <c r="O37" s="160"/>
      <c r="P37" s="162">
        <v>50000</v>
      </c>
      <c r="Q37" s="162">
        <v>9000</v>
      </c>
      <c r="R37" s="162">
        <v>0</v>
      </c>
      <c r="S37" s="162">
        <v>0</v>
      </c>
      <c r="T37" s="162">
        <v>0</v>
      </c>
      <c r="U37" s="162">
        <f t="shared" si="0"/>
        <v>-50000</v>
      </c>
      <c r="V37" s="162">
        <f t="shared" si="1"/>
        <v>-9000</v>
      </c>
      <c r="W37" s="162">
        <f t="shared" si="2"/>
        <v>0</v>
      </c>
      <c r="X37" s="162">
        <f t="shared" si="3"/>
        <v>0</v>
      </c>
      <c r="Y37" s="162">
        <f t="shared" si="4"/>
        <v>0</v>
      </c>
      <c r="Z37" s="159" t="s">
        <v>413</v>
      </c>
      <c r="AA37" s="159" t="s">
        <v>104</v>
      </c>
      <c r="AB37" s="159" t="s">
        <v>66</v>
      </c>
    </row>
    <row r="38" spans="1:28" x14ac:dyDescent="0.35">
      <c r="A38" s="159" t="s">
        <v>94</v>
      </c>
      <c r="B38" s="161">
        <v>42948</v>
      </c>
      <c r="C38" s="161">
        <v>42948</v>
      </c>
      <c r="D38" s="159" t="s">
        <v>411</v>
      </c>
      <c r="E38" s="160"/>
      <c r="F38" s="160"/>
      <c r="G38" s="159" t="s">
        <v>401</v>
      </c>
      <c r="H38" s="159" t="s">
        <v>104</v>
      </c>
      <c r="I38" s="162">
        <v>18</v>
      </c>
      <c r="J38" s="160"/>
      <c r="K38" s="160"/>
      <c r="L38" s="160"/>
      <c r="M38" s="160"/>
      <c r="N38" s="160"/>
      <c r="O38" s="160"/>
      <c r="P38" s="162">
        <v>138000</v>
      </c>
      <c r="Q38" s="162">
        <v>0</v>
      </c>
      <c r="R38" s="162">
        <v>12420</v>
      </c>
      <c r="S38" s="162">
        <v>12420</v>
      </c>
      <c r="T38" s="162">
        <v>0</v>
      </c>
      <c r="U38" s="162">
        <f t="shared" si="0"/>
        <v>-138000</v>
      </c>
      <c r="V38" s="162">
        <f t="shared" si="1"/>
        <v>0</v>
      </c>
      <c r="W38" s="162">
        <f t="shared" si="2"/>
        <v>-12420</v>
      </c>
      <c r="X38" s="162">
        <f t="shared" si="3"/>
        <v>-12420</v>
      </c>
      <c r="Y38" s="162">
        <f t="shared" si="4"/>
        <v>0</v>
      </c>
      <c r="Z38" s="159" t="s">
        <v>412</v>
      </c>
      <c r="AA38" s="159" t="s">
        <v>104</v>
      </c>
      <c r="AB38" s="159" t="s">
        <v>66</v>
      </c>
    </row>
    <row r="39" spans="1:28" x14ac:dyDescent="0.35">
      <c r="A39" s="159" t="s">
        <v>94</v>
      </c>
      <c r="B39" s="161">
        <v>42948</v>
      </c>
      <c r="C39" s="161">
        <v>42948</v>
      </c>
      <c r="D39" s="159" t="s">
        <v>400</v>
      </c>
      <c r="E39" s="160"/>
      <c r="F39" s="160"/>
      <c r="G39" s="159" t="s">
        <v>415</v>
      </c>
      <c r="H39" s="159" t="s">
        <v>104</v>
      </c>
      <c r="I39" s="162">
        <v>18</v>
      </c>
      <c r="J39" s="160"/>
      <c r="K39" s="160"/>
      <c r="L39" s="160"/>
      <c r="M39" s="160"/>
      <c r="N39" s="160"/>
      <c r="O39" s="160"/>
      <c r="P39" s="162">
        <v>5500</v>
      </c>
      <c r="Q39" s="162">
        <v>990</v>
      </c>
      <c r="R39" s="162">
        <v>0</v>
      </c>
      <c r="S39" s="162">
        <v>0</v>
      </c>
      <c r="T39" s="162">
        <v>0</v>
      </c>
      <c r="U39" s="162">
        <f t="shared" si="0"/>
        <v>-5500</v>
      </c>
      <c r="V39" s="162">
        <f t="shared" si="1"/>
        <v>-990</v>
      </c>
      <c r="W39" s="162">
        <f t="shared" si="2"/>
        <v>0</v>
      </c>
      <c r="X39" s="162">
        <f t="shared" si="3"/>
        <v>0</v>
      </c>
      <c r="Y39" s="162">
        <f t="shared" si="4"/>
        <v>0</v>
      </c>
      <c r="Z39" s="159" t="s">
        <v>413</v>
      </c>
      <c r="AA39" s="159" t="s">
        <v>104</v>
      </c>
      <c r="AB39" s="159" t="s">
        <v>66</v>
      </c>
    </row>
    <row r="40" spans="1:28" x14ac:dyDescent="0.35">
      <c r="A40" s="159" t="s">
        <v>94</v>
      </c>
      <c r="B40" s="161">
        <v>42948</v>
      </c>
      <c r="C40" s="161">
        <v>42948</v>
      </c>
      <c r="D40" s="159" t="s">
        <v>400</v>
      </c>
      <c r="E40" s="160"/>
      <c r="F40" s="160"/>
      <c r="G40" s="159" t="s">
        <v>416</v>
      </c>
      <c r="H40" s="159" t="s">
        <v>104</v>
      </c>
      <c r="I40" s="162">
        <v>18</v>
      </c>
      <c r="J40" s="160"/>
      <c r="K40" s="160"/>
      <c r="L40" s="160"/>
      <c r="M40" s="160"/>
      <c r="N40" s="160"/>
      <c r="O40" s="160"/>
      <c r="P40" s="162">
        <v>5500</v>
      </c>
      <c r="Q40" s="162">
        <v>990</v>
      </c>
      <c r="R40" s="162">
        <v>0</v>
      </c>
      <c r="S40" s="162">
        <v>0</v>
      </c>
      <c r="T40" s="162">
        <v>0</v>
      </c>
      <c r="U40" s="162">
        <f t="shared" si="0"/>
        <v>-5500</v>
      </c>
      <c r="V40" s="162">
        <f t="shared" si="1"/>
        <v>-990</v>
      </c>
      <c r="W40" s="162">
        <f t="shared" si="2"/>
        <v>0</v>
      </c>
      <c r="X40" s="162">
        <f t="shared" si="3"/>
        <v>0</v>
      </c>
      <c r="Y40" s="162">
        <f t="shared" si="4"/>
        <v>0</v>
      </c>
      <c r="Z40" s="159" t="s">
        <v>413</v>
      </c>
      <c r="AA40" s="159" t="s">
        <v>104</v>
      </c>
      <c r="AB40" s="159" t="s">
        <v>66</v>
      </c>
    </row>
    <row r="41" spans="1:28" x14ac:dyDescent="0.35">
      <c r="A41" s="159" t="s">
        <v>94</v>
      </c>
      <c r="B41" s="161">
        <v>42948</v>
      </c>
      <c r="C41" s="161">
        <v>42948</v>
      </c>
      <c r="D41" s="159" t="s">
        <v>400</v>
      </c>
      <c r="E41" s="160"/>
      <c r="F41" s="160"/>
      <c r="G41" s="159" t="s">
        <v>401</v>
      </c>
      <c r="H41" s="159" t="s">
        <v>104</v>
      </c>
      <c r="I41" s="162">
        <v>18</v>
      </c>
      <c r="J41" s="160"/>
      <c r="K41" s="160"/>
      <c r="L41" s="160"/>
      <c r="M41" s="160"/>
      <c r="N41" s="160"/>
      <c r="O41" s="160"/>
      <c r="P41" s="162">
        <v>21186</v>
      </c>
      <c r="Q41" s="162">
        <v>0</v>
      </c>
      <c r="R41" s="162">
        <v>1906.74</v>
      </c>
      <c r="S41" s="162">
        <v>1906.74</v>
      </c>
      <c r="T41" s="162">
        <v>0</v>
      </c>
      <c r="U41" s="162">
        <f t="shared" si="0"/>
        <v>-21186</v>
      </c>
      <c r="V41" s="162">
        <f t="shared" si="1"/>
        <v>0</v>
      </c>
      <c r="W41" s="162">
        <f t="shared" si="2"/>
        <v>-1906.74</v>
      </c>
      <c r="X41" s="162">
        <f t="shared" si="3"/>
        <v>-1906.74</v>
      </c>
      <c r="Y41" s="162">
        <f t="shared" si="4"/>
        <v>0</v>
      </c>
      <c r="Z41" s="159" t="s">
        <v>413</v>
      </c>
      <c r="AA41" s="159" t="s">
        <v>104</v>
      </c>
      <c r="AB41" s="159" t="s">
        <v>66</v>
      </c>
    </row>
    <row r="42" spans="1:28" x14ac:dyDescent="0.35">
      <c r="A42" s="159" t="s">
        <v>94</v>
      </c>
      <c r="B42" s="161">
        <v>42948</v>
      </c>
      <c r="C42" s="161">
        <v>42948</v>
      </c>
      <c r="D42" s="159" t="s">
        <v>400</v>
      </c>
      <c r="E42" s="160"/>
      <c r="F42" s="160"/>
      <c r="G42" s="159" t="s">
        <v>401</v>
      </c>
      <c r="H42" s="159" t="s">
        <v>104</v>
      </c>
      <c r="I42" s="162">
        <v>18</v>
      </c>
      <c r="J42" s="160"/>
      <c r="K42" s="160"/>
      <c r="L42" s="160"/>
      <c r="M42" s="160"/>
      <c r="N42" s="160"/>
      <c r="O42" s="160"/>
      <c r="P42" s="162">
        <v>10000</v>
      </c>
      <c r="Q42" s="162">
        <v>0</v>
      </c>
      <c r="R42" s="162">
        <v>900</v>
      </c>
      <c r="S42" s="162">
        <v>900</v>
      </c>
      <c r="T42" s="162">
        <v>0</v>
      </c>
      <c r="U42" s="162">
        <f t="shared" si="0"/>
        <v>-10000</v>
      </c>
      <c r="V42" s="162">
        <f t="shared" si="1"/>
        <v>0</v>
      </c>
      <c r="W42" s="162">
        <f t="shared" si="2"/>
        <v>-900</v>
      </c>
      <c r="X42" s="162">
        <f t="shared" si="3"/>
        <v>-900</v>
      </c>
      <c r="Y42" s="162">
        <f t="shared" si="4"/>
        <v>0</v>
      </c>
      <c r="Z42" s="159" t="s">
        <v>413</v>
      </c>
      <c r="AA42" s="159" t="s">
        <v>104</v>
      </c>
      <c r="AB42" s="159" t="s">
        <v>66</v>
      </c>
    </row>
    <row r="43" spans="1:28" x14ac:dyDescent="0.35">
      <c r="A43" s="159" t="s">
        <v>94</v>
      </c>
      <c r="B43" s="161">
        <v>42948</v>
      </c>
      <c r="C43" s="161">
        <v>42948</v>
      </c>
      <c r="D43" s="159" t="s">
        <v>400</v>
      </c>
      <c r="E43" s="160"/>
      <c r="F43" s="160"/>
      <c r="G43" s="159" t="s">
        <v>401</v>
      </c>
      <c r="H43" s="159" t="s">
        <v>104</v>
      </c>
      <c r="I43" s="162">
        <v>18</v>
      </c>
      <c r="J43" s="160"/>
      <c r="K43" s="160"/>
      <c r="L43" s="160"/>
      <c r="M43" s="160"/>
      <c r="N43" s="160"/>
      <c r="O43" s="160"/>
      <c r="P43" s="162">
        <v>20000</v>
      </c>
      <c r="Q43" s="162">
        <v>0</v>
      </c>
      <c r="R43" s="162">
        <v>1800</v>
      </c>
      <c r="S43" s="162">
        <v>1800</v>
      </c>
      <c r="T43" s="162">
        <v>0</v>
      </c>
      <c r="U43" s="162">
        <f t="shared" si="0"/>
        <v>-20000</v>
      </c>
      <c r="V43" s="162">
        <f t="shared" si="1"/>
        <v>0</v>
      </c>
      <c r="W43" s="162">
        <f t="shared" si="2"/>
        <v>-1800</v>
      </c>
      <c r="X43" s="162">
        <f t="shared" si="3"/>
        <v>-1800</v>
      </c>
      <c r="Y43" s="162">
        <f t="shared" si="4"/>
        <v>0</v>
      </c>
      <c r="Z43" s="159" t="s">
        <v>413</v>
      </c>
      <c r="AA43" s="159" t="s">
        <v>104</v>
      </c>
      <c r="AB43" s="159" t="s">
        <v>66</v>
      </c>
    </row>
    <row r="44" spans="1:28" x14ac:dyDescent="0.35">
      <c r="A44" s="159" t="s">
        <v>94</v>
      </c>
      <c r="B44" s="161">
        <v>42948</v>
      </c>
      <c r="C44" s="161">
        <v>42948</v>
      </c>
      <c r="D44" s="159" t="s">
        <v>400</v>
      </c>
      <c r="E44" s="160"/>
      <c r="F44" s="160"/>
      <c r="G44" s="159" t="s">
        <v>401</v>
      </c>
      <c r="H44" s="159" t="s">
        <v>104</v>
      </c>
      <c r="I44" s="162">
        <v>18</v>
      </c>
      <c r="J44" s="160"/>
      <c r="K44" s="160"/>
      <c r="L44" s="160"/>
      <c r="M44" s="160"/>
      <c r="N44" s="160"/>
      <c r="O44" s="160"/>
      <c r="P44" s="162">
        <v>520000</v>
      </c>
      <c r="Q44" s="162">
        <v>0</v>
      </c>
      <c r="R44" s="162">
        <v>46800</v>
      </c>
      <c r="S44" s="162">
        <v>46800</v>
      </c>
      <c r="T44" s="162">
        <v>0</v>
      </c>
      <c r="U44" s="162">
        <f t="shared" si="0"/>
        <v>-520000</v>
      </c>
      <c r="V44" s="162">
        <f t="shared" si="1"/>
        <v>0</v>
      </c>
      <c r="W44" s="162">
        <f t="shared" si="2"/>
        <v>-46800</v>
      </c>
      <c r="X44" s="162">
        <f t="shared" si="3"/>
        <v>-46800</v>
      </c>
      <c r="Y44" s="162">
        <f t="shared" si="4"/>
        <v>0</v>
      </c>
      <c r="Z44" s="159" t="s">
        <v>413</v>
      </c>
      <c r="AA44" s="159" t="s">
        <v>104</v>
      </c>
      <c r="AB44" s="159" t="s">
        <v>66</v>
      </c>
    </row>
    <row r="45" spans="1:28" x14ac:dyDescent="0.35">
      <c r="A45" s="159" t="s">
        <v>94</v>
      </c>
      <c r="B45" s="161">
        <v>42948</v>
      </c>
      <c r="C45" s="161">
        <v>42948</v>
      </c>
      <c r="D45" s="159" t="s">
        <v>400</v>
      </c>
      <c r="E45" s="160"/>
      <c r="F45" s="160"/>
      <c r="G45" s="159" t="s">
        <v>401</v>
      </c>
      <c r="H45" s="159" t="s">
        <v>104</v>
      </c>
      <c r="I45" s="162">
        <v>18</v>
      </c>
      <c r="J45" s="160"/>
      <c r="K45" s="160"/>
      <c r="L45" s="160"/>
      <c r="M45" s="160"/>
      <c r="N45" s="160"/>
      <c r="O45" s="160"/>
      <c r="P45" s="162">
        <v>40750</v>
      </c>
      <c r="Q45" s="162">
        <v>0</v>
      </c>
      <c r="R45" s="162">
        <v>3667.5</v>
      </c>
      <c r="S45" s="162">
        <v>3667.5</v>
      </c>
      <c r="T45" s="162">
        <v>0</v>
      </c>
      <c r="U45" s="162">
        <f t="shared" si="0"/>
        <v>-40750</v>
      </c>
      <c r="V45" s="162">
        <f t="shared" si="1"/>
        <v>0</v>
      </c>
      <c r="W45" s="162">
        <f t="shared" si="2"/>
        <v>-3667.5</v>
      </c>
      <c r="X45" s="162">
        <f t="shared" si="3"/>
        <v>-3667.5</v>
      </c>
      <c r="Y45" s="162">
        <f t="shared" si="4"/>
        <v>0</v>
      </c>
      <c r="Z45" s="159" t="s">
        <v>413</v>
      </c>
      <c r="AA45" s="159" t="s">
        <v>104</v>
      </c>
      <c r="AB45" s="159" t="s">
        <v>66</v>
      </c>
    </row>
    <row r="46" spans="1:28" x14ac:dyDescent="0.35">
      <c r="A46" s="159" t="s">
        <v>94</v>
      </c>
      <c r="B46" s="161">
        <v>42948</v>
      </c>
      <c r="C46" s="161">
        <v>42948</v>
      </c>
      <c r="D46" s="159" t="s">
        <v>400</v>
      </c>
      <c r="E46" s="160"/>
      <c r="F46" s="160"/>
      <c r="G46" s="159" t="s">
        <v>401</v>
      </c>
      <c r="H46" s="159" t="s">
        <v>104</v>
      </c>
      <c r="I46" s="162">
        <v>18</v>
      </c>
      <c r="J46" s="160"/>
      <c r="K46" s="160"/>
      <c r="L46" s="160"/>
      <c r="M46" s="160"/>
      <c r="N46" s="160"/>
      <c r="O46" s="160"/>
      <c r="P46" s="162">
        <v>5625</v>
      </c>
      <c r="Q46" s="162">
        <v>0</v>
      </c>
      <c r="R46" s="162">
        <v>506.25</v>
      </c>
      <c r="S46" s="162">
        <v>506.25</v>
      </c>
      <c r="T46" s="162">
        <v>0</v>
      </c>
      <c r="U46" s="162">
        <f t="shared" si="0"/>
        <v>-5625</v>
      </c>
      <c r="V46" s="162">
        <f t="shared" si="1"/>
        <v>0</v>
      </c>
      <c r="W46" s="162">
        <f t="shared" si="2"/>
        <v>-506.25</v>
      </c>
      <c r="X46" s="162">
        <f t="shared" si="3"/>
        <v>-506.25</v>
      </c>
      <c r="Y46" s="162">
        <f t="shared" si="4"/>
        <v>0</v>
      </c>
      <c r="Z46" s="159" t="s">
        <v>413</v>
      </c>
      <c r="AA46" s="159" t="s">
        <v>104</v>
      </c>
      <c r="AB46" s="159" t="s">
        <v>66</v>
      </c>
    </row>
    <row r="47" spans="1:28" x14ac:dyDescent="0.35">
      <c r="A47" s="159" t="s">
        <v>94</v>
      </c>
      <c r="B47" s="161">
        <v>42948</v>
      </c>
      <c r="C47" s="161">
        <v>42948</v>
      </c>
      <c r="D47" s="159" t="s">
        <v>400</v>
      </c>
      <c r="E47" s="160"/>
      <c r="F47" s="160"/>
      <c r="G47" s="159" t="s">
        <v>401</v>
      </c>
      <c r="H47" s="159" t="s">
        <v>104</v>
      </c>
      <c r="I47" s="162">
        <v>18</v>
      </c>
      <c r="J47" s="160"/>
      <c r="K47" s="160"/>
      <c r="L47" s="160"/>
      <c r="M47" s="160"/>
      <c r="N47" s="160"/>
      <c r="O47" s="160"/>
      <c r="P47" s="162">
        <v>100000</v>
      </c>
      <c r="Q47" s="162">
        <v>0</v>
      </c>
      <c r="R47" s="162">
        <v>9000</v>
      </c>
      <c r="S47" s="162">
        <v>9000</v>
      </c>
      <c r="T47" s="162">
        <v>0</v>
      </c>
      <c r="U47" s="162">
        <f t="shared" si="0"/>
        <v>-100000</v>
      </c>
      <c r="V47" s="162">
        <f t="shared" si="1"/>
        <v>0</v>
      </c>
      <c r="W47" s="162">
        <f t="shared" si="2"/>
        <v>-9000</v>
      </c>
      <c r="X47" s="162">
        <f t="shared" si="3"/>
        <v>-9000</v>
      </c>
      <c r="Y47" s="162">
        <f t="shared" si="4"/>
        <v>0</v>
      </c>
      <c r="Z47" s="159" t="s">
        <v>413</v>
      </c>
      <c r="AA47" s="159" t="s">
        <v>104</v>
      </c>
      <c r="AB47" s="159" t="s">
        <v>66</v>
      </c>
    </row>
    <row r="48" spans="1:28" x14ac:dyDescent="0.35">
      <c r="A48" s="159" t="s">
        <v>94</v>
      </c>
      <c r="B48" s="161">
        <v>42948</v>
      </c>
      <c r="C48" s="161">
        <v>42948</v>
      </c>
      <c r="D48" s="159" t="s">
        <v>400</v>
      </c>
      <c r="E48" s="160"/>
      <c r="F48" s="160"/>
      <c r="G48" s="159" t="s">
        <v>401</v>
      </c>
      <c r="H48" s="159" t="s">
        <v>104</v>
      </c>
      <c r="I48" s="162">
        <v>18</v>
      </c>
      <c r="J48" s="160"/>
      <c r="K48" s="160"/>
      <c r="L48" s="160"/>
      <c r="M48" s="160"/>
      <c r="N48" s="160"/>
      <c r="O48" s="160"/>
      <c r="P48" s="162">
        <v>100000</v>
      </c>
      <c r="Q48" s="162">
        <v>0</v>
      </c>
      <c r="R48" s="162">
        <v>9000</v>
      </c>
      <c r="S48" s="162">
        <v>9000</v>
      </c>
      <c r="T48" s="162">
        <v>0</v>
      </c>
      <c r="U48" s="162">
        <f t="shared" si="0"/>
        <v>-100000</v>
      </c>
      <c r="V48" s="162">
        <f t="shared" si="1"/>
        <v>0</v>
      </c>
      <c r="W48" s="162">
        <f t="shared" si="2"/>
        <v>-9000</v>
      </c>
      <c r="X48" s="162">
        <f t="shared" si="3"/>
        <v>-9000</v>
      </c>
      <c r="Y48" s="162">
        <f t="shared" si="4"/>
        <v>0</v>
      </c>
      <c r="Z48" s="159" t="s">
        <v>413</v>
      </c>
      <c r="AA48" s="159" t="s">
        <v>104</v>
      </c>
      <c r="AB48" s="159" t="s">
        <v>66</v>
      </c>
    </row>
    <row r="49" spans="1:28" x14ac:dyDescent="0.35">
      <c r="A49" s="159" t="s">
        <v>94</v>
      </c>
      <c r="B49" s="161">
        <v>42948</v>
      </c>
      <c r="C49" s="161">
        <v>42948</v>
      </c>
      <c r="D49" s="159" t="s">
        <v>400</v>
      </c>
      <c r="E49" s="160"/>
      <c r="F49" s="160"/>
      <c r="G49" s="159" t="s">
        <v>401</v>
      </c>
      <c r="H49" s="159" t="s">
        <v>104</v>
      </c>
      <c r="I49" s="162">
        <v>18</v>
      </c>
      <c r="J49" s="160"/>
      <c r="K49" s="160"/>
      <c r="L49" s="160"/>
      <c r="M49" s="160"/>
      <c r="N49" s="160"/>
      <c r="O49" s="160"/>
      <c r="P49" s="162">
        <v>20000</v>
      </c>
      <c r="Q49" s="162">
        <v>0</v>
      </c>
      <c r="R49" s="162">
        <v>1800</v>
      </c>
      <c r="S49" s="162">
        <v>1800</v>
      </c>
      <c r="T49" s="162">
        <v>0</v>
      </c>
      <c r="U49" s="162">
        <f t="shared" si="0"/>
        <v>-20000</v>
      </c>
      <c r="V49" s="162">
        <f t="shared" si="1"/>
        <v>0</v>
      </c>
      <c r="W49" s="162">
        <f t="shared" si="2"/>
        <v>-1800</v>
      </c>
      <c r="X49" s="162">
        <f t="shared" si="3"/>
        <v>-1800</v>
      </c>
      <c r="Y49" s="162">
        <f t="shared" si="4"/>
        <v>0</v>
      </c>
      <c r="Z49" s="159" t="s">
        <v>413</v>
      </c>
      <c r="AA49" s="159" t="s">
        <v>104</v>
      </c>
      <c r="AB49" s="159" t="s">
        <v>66</v>
      </c>
    </row>
    <row r="50" spans="1:28" x14ac:dyDescent="0.35">
      <c r="A50" s="159" t="s">
        <v>94</v>
      </c>
      <c r="B50" s="161">
        <v>42948</v>
      </c>
      <c r="C50" s="161">
        <v>42948</v>
      </c>
      <c r="D50" s="159" t="s">
        <v>400</v>
      </c>
      <c r="E50" s="160"/>
      <c r="F50" s="160"/>
      <c r="G50" s="159" t="s">
        <v>401</v>
      </c>
      <c r="H50" s="159" t="s">
        <v>104</v>
      </c>
      <c r="I50" s="162">
        <v>18</v>
      </c>
      <c r="J50" s="160"/>
      <c r="K50" s="160"/>
      <c r="L50" s="160"/>
      <c r="M50" s="160"/>
      <c r="N50" s="160"/>
      <c r="O50" s="160"/>
      <c r="P50" s="162">
        <v>20500</v>
      </c>
      <c r="Q50" s="162">
        <v>0</v>
      </c>
      <c r="R50" s="162">
        <v>1845</v>
      </c>
      <c r="S50" s="162">
        <v>1845</v>
      </c>
      <c r="T50" s="162">
        <v>0</v>
      </c>
      <c r="U50" s="162">
        <f t="shared" si="0"/>
        <v>-20500</v>
      </c>
      <c r="V50" s="162">
        <f t="shared" si="1"/>
        <v>0</v>
      </c>
      <c r="W50" s="162">
        <f t="shared" si="2"/>
        <v>-1845</v>
      </c>
      <c r="X50" s="162">
        <f t="shared" si="3"/>
        <v>-1845</v>
      </c>
      <c r="Y50" s="162">
        <f t="shared" si="4"/>
        <v>0</v>
      </c>
      <c r="Z50" s="159" t="s">
        <v>413</v>
      </c>
      <c r="AA50" s="159" t="s">
        <v>104</v>
      </c>
      <c r="AB50" s="159" t="s">
        <v>66</v>
      </c>
    </row>
    <row r="51" spans="1:28" x14ac:dyDescent="0.35">
      <c r="A51" s="159" t="s">
        <v>94</v>
      </c>
      <c r="B51" s="161">
        <v>42948</v>
      </c>
      <c r="C51" s="161">
        <v>42948</v>
      </c>
      <c r="D51" s="159" t="s">
        <v>400</v>
      </c>
      <c r="E51" s="160"/>
      <c r="F51" s="160"/>
      <c r="G51" s="159" t="s">
        <v>401</v>
      </c>
      <c r="H51" s="159" t="s">
        <v>104</v>
      </c>
      <c r="I51" s="162">
        <v>18</v>
      </c>
      <c r="J51" s="160"/>
      <c r="K51" s="160"/>
      <c r="L51" s="160"/>
      <c r="M51" s="160"/>
      <c r="N51" s="160"/>
      <c r="O51" s="160"/>
      <c r="P51" s="162">
        <v>50000</v>
      </c>
      <c r="Q51" s="162">
        <v>0</v>
      </c>
      <c r="R51" s="162">
        <v>4500</v>
      </c>
      <c r="S51" s="162">
        <v>4500</v>
      </c>
      <c r="T51" s="162">
        <v>0</v>
      </c>
      <c r="U51" s="162">
        <f t="shared" si="0"/>
        <v>-50000</v>
      </c>
      <c r="V51" s="162">
        <f t="shared" si="1"/>
        <v>0</v>
      </c>
      <c r="W51" s="162">
        <f t="shared" si="2"/>
        <v>-4500</v>
      </c>
      <c r="X51" s="162">
        <f t="shared" si="3"/>
        <v>-4500</v>
      </c>
      <c r="Y51" s="162">
        <f t="shared" si="4"/>
        <v>0</v>
      </c>
      <c r="Z51" s="159" t="s">
        <v>413</v>
      </c>
      <c r="AA51" s="159" t="s">
        <v>104</v>
      </c>
      <c r="AB51" s="159" t="s">
        <v>66</v>
      </c>
    </row>
    <row r="52" spans="1:28" x14ac:dyDescent="0.35">
      <c r="A52" s="159" t="s">
        <v>94</v>
      </c>
      <c r="B52" s="161">
        <v>42948</v>
      </c>
      <c r="C52" s="161">
        <v>42948</v>
      </c>
      <c r="D52" s="159" t="s">
        <v>400</v>
      </c>
      <c r="E52" s="160"/>
      <c r="F52" s="160"/>
      <c r="G52" s="159" t="s">
        <v>401</v>
      </c>
      <c r="H52" s="159" t="s">
        <v>104</v>
      </c>
      <c r="I52" s="162">
        <v>18</v>
      </c>
      <c r="J52" s="160"/>
      <c r="K52" s="160"/>
      <c r="L52" s="160"/>
      <c r="M52" s="160"/>
      <c r="N52" s="160"/>
      <c r="O52" s="160"/>
      <c r="P52" s="162">
        <v>50000</v>
      </c>
      <c r="Q52" s="162">
        <v>0</v>
      </c>
      <c r="R52" s="162">
        <v>4500</v>
      </c>
      <c r="S52" s="162">
        <v>4500</v>
      </c>
      <c r="T52" s="162">
        <v>0</v>
      </c>
      <c r="U52" s="162">
        <f t="shared" si="0"/>
        <v>-50000</v>
      </c>
      <c r="V52" s="162">
        <f t="shared" si="1"/>
        <v>0</v>
      </c>
      <c r="W52" s="162">
        <f t="shared" si="2"/>
        <v>-4500</v>
      </c>
      <c r="X52" s="162">
        <f t="shared" si="3"/>
        <v>-4500</v>
      </c>
      <c r="Y52" s="162">
        <f t="shared" si="4"/>
        <v>0</v>
      </c>
      <c r="Z52" s="159" t="s">
        <v>413</v>
      </c>
      <c r="AA52" s="159" t="s">
        <v>104</v>
      </c>
      <c r="AB52" s="159" t="s">
        <v>66</v>
      </c>
    </row>
    <row r="53" spans="1:28" x14ac:dyDescent="0.35">
      <c r="A53" s="159" t="s">
        <v>94</v>
      </c>
      <c r="B53" s="161">
        <v>42948</v>
      </c>
      <c r="C53" s="161">
        <v>42948</v>
      </c>
      <c r="D53" s="159" t="s">
        <v>400</v>
      </c>
      <c r="E53" s="160"/>
      <c r="F53" s="160"/>
      <c r="G53" s="159" t="s">
        <v>401</v>
      </c>
      <c r="H53" s="159" t="s">
        <v>104</v>
      </c>
      <c r="I53" s="162">
        <v>18</v>
      </c>
      <c r="J53" s="160"/>
      <c r="K53" s="160"/>
      <c r="L53" s="160"/>
      <c r="M53" s="160"/>
      <c r="N53" s="160"/>
      <c r="O53" s="160"/>
      <c r="P53" s="162">
        <v>10000</v>
      </c>
      <c r="Q53" s="162">
        <v>0</v>
      </c>
      <c r="R53" s="162">
        <v>900</v>
      </c>
      <c r="S53" s="162">
        <v>900</v>
      </c>
      <c r="T53" s="162">
        <v>0</v>
      </c>
      <c r="U53" s="162">
        <f t="shared" si="0"/>
        <v>-10000</v>
      </c>
      <c r="V53" s="162">
        <f t="shared" si="1"/>
        <v>0</v>
      </c>
      <c r="W53" s="162">
        <f t="shared" si="2"/>
        <v>-900</v>
      </c>
      <c r="X53" s="162">
        <f t="shared" si="3"/>
        <v>-900</v>
      </c>
      <c r="Y53" s="162">
        <f t="shared" si="4"/>
        <v>0</v>
      </c>
      <c r="Z53" s="159" t="s">
        <v>413</v>
      </c>
      <c r="AA53" s="159" t="s">
        <v>104</v>
      </c>
      <c r="AB53" s="159" t="s">
        <v>66</v>
      </c>
    </row>
    <row r="54" spans="1:28" x14ac:dyDescent="0.35">
      <c r="A54" s="159" t="s">
        <v>94</v>
      </c>
      <c r="B54" s="161">
        <v>42948</v>
      </c>
      <c r="C54" s="161">
        <v>42948</v>
      </c>
      <c r="D54" s="159" t="s">
        <v>400</v>
      </c>
      <c r="E54" s="160"/>
      <c r="F54" s="160"/>
      <c r="G54" s="159" t="s">
        <v>401</v>
      </c>
      <c r="H54" s="159" t="s">
        <v>104</v>
      </c>
      <c r="I54" s="162">
        <v>18</v>
      </c>
      <c r="J54" s="160"/>
      <c r="K54" s="160"/>
      <c r="L54" s="160"/>
      <c r="M54" s="160"/>
      <c r="N54" s="160"/>
      <c r="O54" s="160"/>
      <c r="P54" s="162">
        <v>5625</v>
      </c>
      <c r="Q54" s="162">
        <v>0</v>
      </c>
      <c r="R54" s="162">
        <v>506.25</v>
      </c>
      <c r="S54" s="162">
        <v>506.25</v>
      </c>
      <c r="T54" s="162">
        <v>0</v>
      </c>
      <c r="U54" s="162">
        <f t="shared" si="0"/>
        <v>-5625</v>
      </c>
      <c r="V54" s="162">
        <f t="shared" si="1"/>
        <v>0</v>
      </c>
      <c r="W54" s="162">
        <f t="shared" si="2"/>
        <v>-506.25</v>
      </c>
      <c r="X54" s="162">
        <f t="shared" si="3"/>
        <v>-506.25</v>
      </c>
      <c r="Y54" s="162">
        <f t="shared" si="4"/>
        <v>0</v>
      </c>
      <c r="Z54" s="159" t="s">
        <v>413</v>
      </c>
      <c r="AA54" s="159" t="s">
        <v>104</v>
      </c>
      <c r="AB54" s="159" t="s">
        <v>66</v>
      </c>
    </row>
    <row r="55" spans="1:28" x14ac:dyDescent="0.35">
      <c r="A55" s="159" t="s">
        <v>94</v>
      </c>
      <c r="B55" s="161">
        <v>42948</v>
      </c>
      <c r="C55" s="161">
        <v>42948</v>
      </c>
      <c r="D55" s="159" t="s">
        <v>400</v>
      </c>
      <c r="E55" s="160"/>
      <c r="F55" s="160"/>
      <c r="G55" s="159" t="s">
        <v>401</v>
      </c>
      <c r="H55" s="159" t="s">
        <v>104</v>
      </c>
      <c r="I55" s="162">
        <v>18</v>
      </c>
      <c r="J55" s="160"/>
      <c r="K55" s="160"/>
      <c r="L55" s="160"/>
      <c r="M55" s="160"/>
      <c r="N55" s="160"/>
      <c r="O55" s="160"/>
      <c r="P55" s="162">
        <v>3000</v>
      </c>
      <c r="Q55" s="162">
        <v>0</v>
      </c>
      <c r="R55" s="162">
        <v>270</v>
      </c>
      <c r="S55" s="162">
        <v>270</v>
      </c>
      <c r="T55" s="162">
        <v>0</v>
      </c>
      <c r="U55" s="162">
        <f t="shared" si="0"/>
        <v>-3000</v>
      </c>
      <c r="V55" s="162">
        <f t="shared" si="1"/>
        <v>0</v>
      </c>
      <c r="W55" s="162">
        <f t="shared" si="2"/>
        <v>-270</v>
      </c>
      <c r="X55" s="162">
        <f t="shared" si="3"/>
        <v>-270</v>
      </c>
      <c r="Y55" s="162">
        <f t="shared" si="4"/>
        <v>0</v>
      </c>
      <c r="Z55" s="159" t="s">
        <v>413</v>
      </c>
      <c r="AA55" s="159" t="s">
        <v>104</v>
      </c>
      <c r="AB55" s="159" t="s">
        <v>66</v>
      </c>
    </row>
    <row r="56" spans="1:28" x14ac:dyDescent="0.35">
      <c r="A56" s="159" t="s">
        <v>94</v>
      </c>
      <c r="B56" s="161">
        <v>42948</v>
      </c>
      <c r="C56" s="161">
        <v>42948</v>
      </c>
      <c r="D56" s="159" t="s">
        <v>400</v>
      </c>
      <c r="E56" s="160"/>
      <c r="F56" s="160"/>
      <c r="G56" s="159" t="s">
        <v>401</v>
      </c>
      <c r="H56" s="159" t="s">
        <v>104</v>
      </c>
      <c r="I56" s="162">
        <v>18</v>
      </c>
      <c r="J56" s="160"/>
      <c r="K56" s="160"/>
      <c r="L56" s="160"/>
      <c r="M56" s="160"/>
      <c r="N56" s="160"/>
      <c r="O56" s="160"/>
      <c r="P56" s="162">
        <v>25000</v>
      </c>
      <c r="Q56" s="162">
        <v>0</v>
      </c>
      <c r="R56" s="162">
        <v>2250</v>
      </c>
      <c r="S56" s="162">
        <v>2250</v>
      </c>
      <c r="T56" s="162">
        <v>0</v>
      </c>
      <c r="U56" s="162">
        <f t="shared" si="0"/>
        <v>-25000</v>
      </c>
      <c r="V56" s="162">
        <f t="shared" si="1"/>
        <v>0</v>
      </c>
      <c r="W56" s="162">
        <f t="shared" si="2"/>
        <v>-2250</v>
      </c>
      <c r="X56" s="162">
        <f t="shared" si="3"/>
        <v>-2250</v>
      </c>
      <c r="Y56" s="162">
        <f t="shared" si="4"/>
        <v>0</v>
      </c>
      <c r="Z56" s="159" t="s">
        <v>413</v>
      </c>
      <c r="AA56" s="159" t="s">
        <v>104</v>
      </c>
      <c r="AB56" s="159" t="s">
        <v>66</v>
      </c>
    </row>
    <row r="57" spans="1:28" x14ac:dyDescent="0.35">
      <c r="A57" s="159" t="s">
        <v>94</v>
      </c>
      <c r="B57" s="161">
        <v>42948</v>
      </c>
      <c r="C57" s="161">
        <v>42948</v>
      </c>
      <c r="D57" s="159" t="s">
        <v>400</v>
      </c>
      <c r="E57" s="160"/>
      <c r="F57" s="160"/>
      <c r="G57" s="159" t="s">
        <v>401</v>
      </c>
      <c r="H57" s="159" t="s">
        <v>104</v>
      </c>
      <c r="I57" s="162">
        <v>18</v>
      </c>
      <c r="J57" s="160"/>
      <c r="K57" s="160"/>
      <c r="L57" s="160"/>
      <c r="M57" s="160"/>
      <c r="N57" s="160"/>
      <c r="O57" s="160"/>
      <c r="P57" s="162">
        <v>151000</v>
      </c>
      <c r="Q57" s="162">
        <v>0</v>
      </c>
      <c r="R57" s="162">
        <v>13590</v>
      </c>
      <c r="S57" s="162">
        <v>13590</v>
      </c>
      <c r="T57" s="162">
        <v>0</v>
      </c>
      <c r="U57" s="162">
        <f t="shared" si="0"/>
        <v>-151000</v>
      </c>
      <c r="V57" s="162">
        <f t="shared" si="1"/>
        <v>0</v>
      </c>
      <c r="W57" s="162">
        <f t="shared" si="2"/>
        <v>-13590</v>
      </c>
      <c r="X57" s="162">
        <f t="shared" si="3"/>
        <v>-13590</v>
      </c>
      <c r="Y57" s="162">
        <f t="shared" si="4"/>
        <v>0</v>
      </c>
      <c r="Z57" s="159" t="s">
        <v>413</v>
      </c>
      <c r="AA57" s="159" t="s">
        <v>104</v>
      </c>
      <c r="AB57" s="159" t="s">
        <v>66</v>
      </c>
    </row>
    <row r="58" spans="1:28" x14ac:dyDescent="0.35">
      <c r="A58" s="159" t="s">
        <v>94</v>
      </c>
      <c r="B58" s="161">
        <v>42948</v>
      </c>
      <c r="C58" s="161">
        <v>42948</v>
      </c>
      <c r="D58" s="159" t="s">
        <v>400</v>
      </c>
      <c r="E58" s="160"/>
      <c r="F58" s="160"/>
      <c r="G58" s="159" t="s">
        <v>401</v>
      </c>
      <c r="H58" s="159" t="s">
        <v>104</v>
      </c>
      <c r="I58" s="162">
        <v>18</v>
      </c>
      <c r="J58" s="160"/>
      <c r="K58" s="160"/>
      <c r="L58" s="160"/>
      <c r="M58" s="160"/>
      <c r="N58" s="160"/>
      <c r="O58" s="160"/>
      <c r="P58" s="162">
        <v>25000</v>
      </c>
      <c r="Q58" s="162">
        <v>0</v>
      </c>
      <c r="R58" s="162">
        <v>2250</v>
      </c>
      <c r="S58" s="162">
        <v>2250</v>
      </c>
      <c r="T58" s="162">
        <v>0</v>
      </c>
      <c r="U58" s="162">
        <f t="shared" si="0"/>
        <v>-25000</v>
      </c>
      <c r="V58" s="162">
        <f t="shared" si="1"/>
        <v>0</v>
      </c>
      <c r="W58" s="162">
        <f t="shared" si="2"/>
        <v>-2250</v>
      </c>
      <c r="X58" s="162">
        <f t="shared" si="3"/>
        <v>-2250</v>
      </c>
      <c r="Y58" s="162">
        <f t="shared" si="4"/>
        <v>0</v>
      </c>
      <c r="Z58" s="159" t="s">
        <v>413</v>
      </c>
      <c r="AA58" s="159" t="s">
        <v>104</v>
      </c>
      <c r="AB58" s="159" t="s">
        <v>66</v>
      </c>
    </row>
    <row r="59" spans="1:28" x14ac:dyDescent="0.35">
      <c r="A59" s="159" t="s">
        <v>94</v>
      </c>
      <c r="B59" s="161">
        <v>42948</v>
      </c>
      <c r="C59" s="161">
        <v>42948</v>
      </c>
      <c r="D59" s="159" t="s">
        <v>400</v>
      </c>
      <c r="E59" s="160"/>
      <c r="F59" s="160"/>
      <c r="G59" s="159" t="s">
        <v>401</v>
      </c>
      <c r="H59" s="159" t="s">
        <v>104</v>
      </c>
      <c r="I59" s="162">
        <v>18</v>
      </c>
      <c r="J59" s="160"/>
      <c r="K59" s="160"/>
      <c r="L59" s="160"/>
      <c r="M59" s="160"/>
      <c r="N59" s="160"/>
      <c r="O59" s="160"/>
      <c r="P59" s="162">
        <v>5625</v>
      </c>
      <c r="Q59" s="162">
        <v>0</v>
      </c>
      <c r="R59" s="162">
        <v>506.25</v>
      </c>
      <c r="S59" s="162">
        <v>506.25</v>
      </c>
      <c r="T59" s="162">
        <v>0</v>
      </c>
      <c r="U59" s="162">
        <f t="shared" si="0"/>
        <v>-5625</v>
      </c>
      <c r="V59" s="162">
        <f t="shared" si="1"/>
        <v>0</v>
      </c>
      <c r="W59" s="162">
        <f t="shared" si="2"/>
        <v>-506.25</v>
      </c>
      <c r="X59" s="162">
        <f t="shared" si="3"/>
        <v>-506.25</v>
      </c>
      <c r="Y59" s="162">
        <f t="shared" si="4"/>
        <v>0</v>
      </c>
      <c r="Z59" s="159" t="s">
        <v>413</v>
      </c>
      <c r="AA59" s="159" t="s">
        <v>104</v>
      </c>
      <c r="AB59" s="159" t="s">
        <v>66</v>
      </c>
    </row>
    <row r="60" spans="1:28" x14ac:dyDescent="0.35">
      <c r="A60" s="159" t="s">
        <v>94</v>
      </c>
      <c r="B60" s="161">
        <v>42948</v>
      </c>
      <c r="C60" s="161">
        <v>42948</v>
      </c>
      <c r="D60" s="159" t="s">
        <v>400</v>
      </c>
      <c r="E60" s="160"/>
      <c r="F60" s="160"/>
      <c r="G60" s="159" t="s">
        <v>401</v>
      </c>
      <c r="H60" s="159" t="s">
        <v>104</v>
      </c>
      <c r="I60" s="162">
        <v>18</v>
      </c>
      <c r="J60" s="160"/>
      <c r="K60" s="160"/>
      <c r="L60" s="160"/>
      <c r="M60" s="160"/>
      <c r="N60" s="160"/>
      <c r="O60" s="160"/>
      <c r="P60" s="162">
        <v>6000</v>
      </c>
      <c r="Q60" s="162">
        <v>0</v>
      </c>
      <c r="R60" s="162">
        <v>540</v>
      </c>
      <c r="S60" s="162">
        <v>540</v>
      </c>
      <c r="T60" s="162">
        <v>0</v>
      </c>
      <c r="U60" s="162">
        <f t="shared" si="0"/>
        <v>-6000</v>
      </c>
      <c r="V60" s="162">
        <f t="shared" si="1"/>
        <v>0</v>
      </c>
      <c r="W60" s="162">
        <f t="shared" si="2"/>
        <v>-540</v>
      </c>
      <c r="X60" s="162">
        <f t="shared" si="3"/>
        <v>-540</v>
      </c>
      <c r="Y60" s="162">
        <f t="shared" si="4"/>
        <v>0</v>
      </c>
      <c r="Z60" s="159" t="s">
        <v>413</v>
      </c>
      <c r="AA60" s="159" t="s">
        <v>104</v>
      </c>
      <c r="AB60" s="159" t="s">
        <v>66</v>
      </c>
    </row>
    <row r="61" spans="1:28" x14ac:dyDescent="0.35">
      <c r="A61" s="159" t="s">
        <v>94</v>
      </c>
      <c r="B61" s="161">
        <v>42948</v>
      </c>
      <c r="C61" s="161">
        <v>42948</v>
      </c>
      <c r="D61" s="159" t="s">
        <v>400</v>
      </c>
      <c r="E61" s="160"/>
      <c r="F61" s="160"/>
      <c r="G61" s="159" t="s">
        <v>401</v>
      </c>
      <c r="H61" s="159" t="s">
        <v>104</v>
      </c>
      <c r="I61" s="162">
        <v>18</v>
      </c>
      <c r="J61" s="160"/>
      <c r="K61" s="160"/>
      <c r="L61" s="160"/>
      <c r="M61" s="160"/>
      <c r="N61" s="160"/>
      <c r="O61" s="160"/>
      <c r="P61" s="162">
        <v>5625</v>
      </c>
      <c r="Q61" s="162">
        <v>0</v>
      </c>
      <c r="R61" s="162">
        <v>506.25</v>
      </c>
      <c r="S61" s="162">
        <v>506.25</v>
      </c>
      <c r="T61" s="162">
        <v>0</v>
      </c>
      <c r="U61" s="162">
        <f t="shared" si="0"/>
        <v>-5625</v>
      </c>
      <c r="V61" s="162">
        <f t="shared" si="1"/>
        <v>0</v>
      </c>
      <c r="W61" s="162">
        <f t="shared" si="2"/>
        <v>-506.25</v>
      </c>
      <c r="X61" s="162">
        <f t="shared" si="3"/>
        <v>-506.25</v>
      </c>
      <c r="Y61" s="162">
        <f t="shared" si="4"/>
        <v>0</v>
      </c>
      <c r="Z61" s="159" t="s">
        <v>413</v>
      </c>
      <c r="AA61" s="159" t="s">
        <v>104</v>
      </c>
      <c r="AB61" s="159" t="s">
        <v>66</v>
      </c>
    </row>
    <row r="62" spans="1:28" x14ac:dyDescent="0.35">
      <c r="A62" s="159" t="s">
        <v>94</v>
      </c>
      <c r="B62" s="161">
        <v>42948</v>
      </c>
      <c r="C62" s="161">
        <v>42948</v>
      </c>
      <c r="D62" s="159" t="s">
        <v>400</v>
      </c>
      <c r="E62" s="160"/>
      <c r="F62" s="160"/>
      <c r="G62" s="159" t="s">
        <v>401</v>
      </c>
      <c r="H62" s="159" t="s">
        <v>104</v>
      </c>
      <c r="I62" s="162">
        <v>18</v>
      </c>
      <c r="J62" s="160"/>
      <c r="K62" s="160"/>
      <c r="L62" s="160"/>
      <c r="M62" s="160"/>
      <c r="N62" s="160"/>
      <c r="O62" s="160"/>
      <c r="P62" s="162">
        <v>50000</v>
      </c>
      <c r="Q62" s="162">
        <v>0</v>
      </c>
      <c r="R62" s="162">
        <v>4500</v>
      </c>
      <c r="S62" s="162">
        <v>4500</v>
      </c>
      <c r="T62" s="162">
        <v>0</v>
      </c>
      <c r="U62" s="162">
        <f t="shared" si="0"/>
        <v>-50000</v>
      </c>
      <c r="V62" s="162">
        <f t="shared" si="1"/>
        <v>0</v>
      </c>
      <c r="W62" s="162">
        <f t="shared" si="2"/>
        <v>-4500</v>
      </c>
      <c r="X62" s="162">
        <f t="shared" si="3"/>
        <v>-4500</v>
      </c>
      <c r="Y62" s="162">
        <f t="shared" si="4"/>
        <v>0</v>
      </c>
      <c r="Z62" s="159" t="s">
        <v>413</v>
      </c>
      <c r="AA62" s="159" t="s">
        <v>104</v>
      </c>
      <c r="AB62" s="159" t="s">
        <v>66</v>
      </c>
    </row>
    <row r="63" spans="1:28" x14ac:dyDescent="0.35">
      <c r="A63" s="159" t="s">
        <v>94</v>
      </c>
      <c r="B63" s="161">
        <v>42948</v>
      </c>
      <c r="C63" s="161">
        <v>42948</v>
      </c>
      <c r="D63" s="159" t="s">
        <v>400</v>
      </c>
      <c r="E63" s="160"/>
      <c r="F63" s="160"/>
      <c r="G63" s="159" t="s">
        <v>401</v>
      </c>
      <c r="H63" s="159" t="s">
        <v>104</v>
      </c>
      <c r="I63" s="162">
        <v>18</v>
      </c>
      <c r="J63" s="160"/>
      <c r="K63" s="160"/>
      <c r="L63" s="160"/>
      <c r="M63" s="160"/>
      <c r="N63" s="160"/>
      <c r="O63" s="160"/>
      <c r="P63" s="162">
        <v>47500</v>
      </c>
      <c r="Q63" s="162">
        <v>0</v>
      </c>
      <c r="R63" s="162">
        <v>4275</v>
      </c>
      <c r="S63" s="162">
        <v>4275</v>
      </c>
      <c r="T63" s="162">
        <v>0</v>
      </c>
      <c r="U63" s="162">
        <f t="shared" si="0"/>
        <v>-47500</v>
      </c>
      <c r="V63" s="162">
        <f t="shared" si="1"/>
        <v>0</v>
      </c>
      <c r="W63" s="162">
        <f t="shared" si="2"/>
        <v>-4275</v>
      </c>
      <c r="X63" s="162">
        <f t="shared" si="3"/>
        <v>-4275</v>
      </c>
      <c r="Y63" s="162">
        <f t="shared" si="4"/>
        <v>0</v>
      </c>
      <c r="Z63" s="159" t="s">
        <v>413</v>
      </c>
      <c r="AA63" s="159" t="s">
        <v>104</v>
      </c>
      <c r="AB63" s="159" t="s">
        <v>66</v>
      </c>
    </row>
    <row r="64" spans="1:28" x14ac:dyDescent="0.35">
      <c r="A64" s="159" t="s">
        <v>94</v>
      </c>
      <c r="B64" s="161">
        <v>42948</v>
      </c>
      <c r="C64" s="161">
        <v>42948</v>
      </c>
      <c r="D64" s="159" t="s">
        <v>400</v>
      </c>
      <c r="E64" s="160"/>
      <c r="F64" s="160"/>
      <c r="G64" s="159" t="s">
        <v>401</v>
      </c>
      <c r="H64" s="159" t="s">
        <v>104</v>
      </c>
      <c r="I64" s="162">
        <v>18</v>
      </c>
      <c r="J64" s="160"/>
      <c r="K64" s="160"/>
      <c r="L64" s="160"/>
      <c r="M64" s="160"/>
      <c r="N64" s="160"/>
      <c r="O64" s="160"/>
      <c r="P64" s="162">
        <v>10000</v>
      </c>
      <c r="Q64" s="162">
        <v>0</v>
      </c>
      <c r="R64" s="162">
        <v>900</v>
      </c>
      <c r="S64" s="162">
        <v>900</v>
      </c>
      <c r="T64" s="162">
        <v>0</v>
      </c>
      <c r="U64" s="162">
        <f t="shared" si="0"/>
        <v>-10000</v>
      </c>
      <c r="V64" s="162">
        <f t="shared" si="1"/>
        <v>0</v>
      </c>
      <c r="W64" s="162">
        <f t="shared" si="2"/>
        <v>-900</v>
      </c>
      <c r="X64" s="162">
        <f t="shared" si="3"/>
        <v>-900</v>
      </c>
      <c r="Y64" s="162">
        <f t="shared" si="4"/>
        <v>0</v>
      </c>
      <c r="Z64" s="159" t="s">
        <v>413</v>
      </c>
      <c r="AA64" s="159" t="s">
        <v>104</v>
      </c>
      <c r="AB64" s="159" t="s">
        <v>66</v>
      </c>
    </row>
    <row r="65" spans="1:28" x14ac:dyDescent="0.35">
      <c r="A65" s="159" t="s">
        <v>94</v>
      </c>
      <c r="B65" s="161">
        <v>42979</v>
      </c>
      <c r="C65" s="161">
        <v>42979</v>
      </c>
      <c r="D65" s="159" t="s">
        <v>411</v>
      </c>
      <c r="E65" s="160"/>
      <c r="F65" s="160"/>
      <c r="G65" s="159" t="s">
        <v>401</v>
      </c>
      <c r="H65" s="159" t="s">
        <v>104</v>
      </c>
      <c r="I65" s="162">
        <v>18</v>
      </c>
      <c r="J65" s="160"/>
      <c r="K65" s="160"/>
      <c r="L65" s="160"/>
      <c r="M65" s="160"/>
      <c r="N65" s="160"/>
      <c r="O65" s="160"/>
      <c r="P65" s="162">
        <v>35000</v>
      </c>
      <c r="Q65" s="162">
        <v>0</v>
      </c>
      <c r="R65" s="162">
        <v>3150</v>
      </c>
      <c r="S65" s="162">
        <v>3150</v>
      </c>
      <c r="T65" s="162">
        <v>0</v>
      </c>
      <c r="U65" s="162">
        <f t="shared" si="0"/>
        <v>-35000</v>
      </c>
      <c r="V65" s="162">
        <f t="shared" si="1"/>
        <v>0</v>
      </c>
      <c r="W65" s="162">
        <f t="shared" si="2"/>
        <v>-3150</v>
      </c>
      <c r="X65" s="162">
        <f t="shared" si="3"/>
        <v>-3150</v>
      </c>
      <c r="Y65" s="162">
        <f t="shared" si="4"/>
        <v>0</v>
      </c>
      <c r="Z65" s="159" t="s">
        <v>412</v>
      </c>
      <c r="AA65" s="159" t="s">
        <v>104</v>
      </c>
      <c r="AB65" s="159" t="s">
        <v>66</v>
      </c>
    </row>
    <row r="66" spans="1:28" x14ac:dyDescent="0.35">
      <c r="A66" s="159" t="s">
        <v>94</v>
      </c>
      <c r="B66" s="161">
        <v>42979</v>
      </c>
      <c r="C66" s="161">
        <v>42979</v>
      </c>
      <c r="D66" s="159" t="s">
        <v>400</v>
      </c>
      <c r="E66" s="160"/>
      <c r="F66" s="160"/>
      <c r="G66" s="159" t="s">
        <v>417</v>
      </c>
      <c r="H66" s="159" t="s">
        <v>104</v>
      </c>
      <c r="I66" s="162">
        <v>18</v>
      </c>
      <c r="J66" s="160"/>
      <c r="K66" s="160"/>
      <c r="L66" s="160"/>
      <c r="M66" s="160"/>
      <c r="N66" s="160"/>
      <c r="O66" s="160"/>
      <c r="P66" s="162">
        <v>180000</v>
      </c>
      <c r="Q66" s="162">
        <v>32400</v>
      </c>
      <c r="R66" s="162">
        <v>0</v>
      </c>
      <c r="S66" s="162">
        <v>0</v>
      </c>
      <c r="T66" s="162">
        <v>0</v>
      </c>
      <c r="U66" s="162">
        <f t="shared" ref="U66:U129" si="5">K66-P66</f>
        <v>-180000</v>
      </c>
      <c r="V66" s="162">
        <f t="shared" ref="V66:V129" si="6">L66-Q66</f>
        <v>-32400</v>
      </c>
      <c r="W66" s="162">
        <f t="shared" ref="W66:W129" si="7">M66-R66</f>
        <v>0</v>
      </c>
      <c r="X66" s="162">
        <f t="shared" ref="X66:X129" si="8">N66-S66</f>
        <v>0</v>
      </c>
      <c r="Y66" s="162">
        <f t="shared" ref="Y66:Y129" si="9">O66-T66</f>
        <v>0</v>
      </c>
      <c r="Z66" s="159" t="s">
        <v>413</v>
      </c>
      <c r="AA66" s="159" t="s">
        <v>104</v>
      </c>
      <c r="AB66" s="159" t="s">
        <v>66</v>
      </c>
    </row>
    <row r="67" spans="1:28" x14ac:dyDescent="0.35">
      <c r="A67" s="159" t="s">
        <v>94</v>
      </c>
      <c r="B67" s="161">
        <v>42979</v>
      </c>
      <c r="C67" s="161">
        <v>42979</v>
      </c>
      <c r="D67" s="159" t="s">
        <v>400</v>
      </c>
      <c r="E67" s="160"/>
      <c r="F67" s="160"/>
      <c r="G67" s="159" t="s">
        <v>401</v>
      </c>
      <c r="H67" s="159" t="s">
        <v>104</v>
      </c>
      <c r="I67" s="162">
        <v>18</v>
      </c>
      <c r="J67" s="160"/>
      <c r="K67" s="160"/>
      <c r="L67" s="160"/>
      <c r="M67" s="160"/>
      <c r="N67" s="160"/>
      <c r="O67" s="160"/>
      <c r="P67" s="162">
        <v>25000</v>
      </c>
      <c r="Q67" s="162">
        <v>0</v>
      </c>
      <c r="R67" s="162">
        <v>2250</v>
      </c>
      <c r="S67" s="162">
        <v>2250</v>
      </c>
      <c r="T67" s="162">
        <v>0</v>
      </c>
      <c r="U67" s="162">
        <f t="shared" si="5"/>
        <v>-25000</v>
      </c>
      <c r="V67" s="162">
        <f t="shared" si="6"/>
        <v>0</v>
      </c>
      <c r="W67" s="162">
        <f t="shared" si="7"/>
        <v>-2250</v>
      </c>
      <c r="X67" s="162">
        <f t="shared" si="8"/>
        <v>-2250</v>
      </c>
      <c r="Y67" s="162">
        <f t="shared" si="9"/>
        <v>0</v>
      </c>
      <c r="Z67" s="159" t="s">
        <v>413</v>
      </c>
      <c r="AA67" s="159" t="s">
        <v>104</v>
      </c>
      <c r="AB67" s="159" t="s">
        <v>66</v>
      </c>
    </row>
    <row r="68" spans="1:28" x14ac:dyDescent="0.35">
      <c r="A68" s="159" t="s">
        <v>94</v>
      </c>
      <c r="B68" s="161">
        <v>42979</v>
      </c>
      <c r="C68" s="161">
        <v>42979</v>
      </c>
      <c r="D68" s="159" t="s">
        <v>400</v>
      </c>
      <c r="E68" s="160"/>
      <c r="F68" s="160"/>
      <c r="G68" s="159" t="s">
        <v>401</v>
      </c>
      <c r="H68" s="159" t="s">
        <v>104</v>
      </c>
      <c r="I68" s="162">
        <v>18</v>
      </c>
      <c r="J68" s="160"/>
      <c r="K68" s="160"/>
      <c r="L68" s="160"/>
      <c r="M68" s="160"/>
      <c r="N68" s="160"/>
      <c r="O68" s="160"/>
      <c r="P68" s="162">
        <v>50000</v>
      </c>
      <c r="Q68" s="162">
        <v>0</v>
      </c>
      <c r="R68" s="162">
        <v>4500</v>
      </c>
      <c r="S68" s="162">
        <v>4500</v>
      </c>
      <c r="T68" s="162">
        <v>0</v>
      </c>
      <c r="U68" s="162">
        <f t="shared" si="5"/>
        <v>-50000</v>
      </c>
      <c r="V68" s="162">
        <f t="shared" si="6"/>
        <v>0</v>
      </c>
      <c r="W68" s="162">
        <f t="shared" si="7"/>
        <v>-4500</v>
      </c>
      <c r="X68" s="162">
        <f t="shared" si="8"/>
        <v>-4500</v>
      </c>
      <c r="Y68" s="162">
        <f t="shared" si="9"/>
        <v>0</v>
      </c>
      <c r="Z68" s="159" t="s">
        <v>413</v>
      </c>
      <c r="AA68" s="159" t="s">
        <v>104</v>
      </c>
      <c r="AB68" s="159" t="s">
        <v>66</v>
      </c>
    </row>
    <row r="69" spans="1:28" x14ac:dyDescent="0.35">
      <c r="A69" s="159" t="s">
        <v>94</v>
      </c>
      <c r="B69" s="161">
        <v>42979</v>
      </c>
      <c r="C69" s="161">
        <v>42979</v>
      </c>
      <c r="D69" s="159" t="s">
        <v>400</v>
      </c>
      <c r="E69" s="160"/>
      <c r="F69" s="160"/>
      <c r="G69" s="159" t="s">
        <v>401</v>
      </c>
      <c r="H69" s="159" t="s">
        <v>104</v>
      </c>
      <c r="I69" s="162">
        <v>18</v>
      </c>
      <c r="J69" s="160"/>
      <c r="K69" s="160"/>
      <c r="L69" s="160"/>
      <c r="M69" s="160"/>
      <c r="N69" s="160"/>
      <c r="O69" s="160"/>
      <c r="P69" s="162">
        <v>25000</v>
      </c>
      <c r="Q69" s="162">
        <v>0</v>
      </c>
      <c r="R69" s="162">
        <v>2250</v>
      </c>
      <c r="S69" s="162">
        <v>2250</v>
      </c>
      <c r="T69" s="162">
        <v>0</v>
      </c>
      <c r="U69" s="162">
        <f t="shared" si="5"/>
        <v>-25000</v>
      </c>
      <c r="V69" s="162">
        <f t="shared" si="6"/>
        <v>0</v>
      </c>
      <c r="W69" s="162">
        <f t="shared" si="7"/>
        <v>-2250</v>
      </c>
      <c r="X69" s="162">
        <f t="shared" si="8"/>
        <v>-2250</v>
      </c>
      <c r="Y69" s="162">
        <f t="shared" si="9"/>
        <v>0</v>
      </c>
      <c r="Z69" s="159" t="s">
        <v>413</v>
      </c>
      <c r="AA69" s="159" t="s">
        <v>104</v>
      </c>
      <c r="AB69" s="159" t="s">
        <v>66</v>
      </c>
    </row>
    <row r="70" spans="1:28" x14ac:dyDescent="0.35">
      <c r="A70" s="159" t="s">
        <v>94</v>
      </c>
      <c r="B70" s="161">
        <v>42979</v>
      </c>
      <c r="C70" s="161">
        <v>42979</v>
      </c>
      <c r="D70" s="159" t="s">
        <v>400</v>
      </c>
      <c r="E70" s="160"/>
      <c r="F70" s="160"/>
      <c r="G70" s="159" t="s">
        <v>401</v>
      </c>
      <c r="H70" s="159" t="s">
        <v>104</v>
      </c>
      <c r="I70" s="162">
        <v>18</v>
      </c>
      <c r="J70" s="160"/>
      <c r="K70" s="160"/>
      <c r="L70" s="160"/>
      <c r="M70" s="160"/>
      <c r="N70" s="160"/>
      <c r="O70" s="160"/>
      <c r="P70" s="162">
        <v>128000</v>
      </c>
      <c r="Q70" s="162">
        <v>0</v>
      </c>
      <c r="R70" s="162">
        <v>11520</v>
      </c>
      <c r="S70" s="162">
        <v>11520</v>
      </c>
      <c r="T70" s="162">
        <v>0</v>
      </c>
      <c r="U70" s="162">
        <f t="shared" si="5"/>
        <v>-128000</v>
      </c>
      <c r="V70" s="162">
        <f t="shared" si="6"/>
        <v>0</v>
      </c>
      <c r="W70" s="162">
        <f t="shared" si="7"/>
        <v>-11520</v>
      </c>
      <c r="X70" s="162">
        <f t="shared" si="8"/>
        <v>-11520</v>
      </c>
      <c r="Y70" s="162">
        <f t="shared" si="9"/>
        <v>0</v>
      </c>
      <c r="Z70" s="159" t="s">
        <v>413</v>
      </c>
      <c r="AA70" s="159" t="s">
        <v>104</v>
      </c>
      <c r="AB70" s="159" t="s">
        <v>66</v>
      </c>
    </row>
    <row r="71" spans="1:28" x14ac:dyDescent="0.35">
      <c r="A71" s="159" t="s">
        <v>94</v>
      </c>
      <c r="B71" s="161">
        <v>42979</v>
      </c>
      <c r="C71" s="161">
        <v>42979</v>
      </c>
      <c r="D71" s="159" t="s">
        <v>400</v>
      </c>
      <c r="E71" s="160"/>
      <c r="F71" s="160"/>
      <c r="G71" s="159" t="s">
        <v>401</v>
      </c>
      <c r="H71" s="159" t="s">
        <v>104</v>
      </c>
      <c r="I71" s="162">
        <v>18</v>
      </c>
      <c r="J71" s="160"/>
      <c r="K71" s="160"/>
      <c r="L71" s="160"/>
      <c r="M71" s="160"/>
      <c r="N71" s="160"/>
      <c r="O71" s="160"/>
      <c r="P71" s="162">
        <v>75000</v>
      </c>
      <c r="Q71" s="162">
        <v>0</v>
      </c>
      <c r="R71" s="162">
        <v>6750</v>
      </c>
      <c r="S71" s="162">
        <v>6750</v>
      </c>
      <c r="T71" s="162">
        <v>0</v>
      </c>
      <c r="U71" s="162">
        <f t="shared" si="5"/>
        <v>-75000</v>
      </c>
      <c r="V71" s="162">
        <f t="shared" si="6"/>
        <v>0</v>
      </c>
      <c r="W71" s="162">
        <f t="shared" si="7"/>
        <v>-6750</v>
      </c>
      <c r="X71" s="162">
        <f t="shared" si="8"/>
        <v>-6750</v>
      </c>
      <c r="Y71" s="162">
        <f t="shared" si="9"/>
        <v>0</v>
      </c>
      <c r="Z71" s="159" t="s">
        <v>413</v>
      </c>
      <c r="AA71" s="159" t="s">
        <v>104</v>
      </c>
      <c r="AB71" s="159" t="s">
        <v>66</v>
      </c>
    </row>
    <row r="72" spans="1:28" x14ac:dyDescent="0.35">
      <c r="A72" s="159" t="s">
        <v>94</v>
      </c>
      <c r="B72" s="161">
        <v>42979</v>
      </c>
      <c r="C72" s="161">
        <v>42979</v>
      </c>
      <c r="D72" s="159" t="s">
        <v>400</v>
      </c>
      <c r="E72" s="160"/>
      <c r="F72" s="160"/>
      <c r="G72" s="159" t="s">
        <v>401</v>
      </c>
      <c r="H72" s="159" t="s">
        <v>104</v>
      </c>
      <c r="I72" s="162">
        <v>18</v>
      </c>
      <c r="J72" s="160"/>
      <c r="K72" s="160"/>
      <c r="L72" s="160"/>
      <c r="M72" s="160"/>
      <c r="N72" s="160"/>
      <c r="O72" s="160"/>
      <c r="P72" s="162">
        <v>5000</v>
      </c>
      <c r="Q72" s="162">
        <v>0</v>
      </c>
      <c r="R72" s="162">
        <v>450</v>
      </c>
      <c r="S72" s="162">
        <v>450</v>
      </c>
      <c r="T72" s="162">
        <v>0</v>
      </c>
      <c r="U72" s="162">
        <f t="shared" si="5"/>
        <v>-5000</v>
      </c>
      <c r="V72" s="162">
        <f t="shared" si="6"/>
        <v>0</v>
      </c>
      <c r="W72" s="162">
        <f t="shared" si="7"/>
        <v>-450</v>
      </c>
      <c r="X72" s="162">
        <f t="shared" si="8"/>
        <v>-450</v>
      </c>
      <c r="Y72" s="162">
        <f t="shared" si="9"/>
        <v>0</v>
      </c>
      <c r="Z72" s="159" t="s">
        <v>413</v>
      </c>
      <c r="AA72" s="159" t="s">
        <v>104</v>
      </c>
      <c r="AB72" s="159" t="s">
        <v>66</v>
      </c>
    </row>
    <row r="73" spans="1:28" x14ac:dyDescent="0.35">
      <c r="A73" s="159" t="s">
        <v>94</v>
      </c>
      <c r="B73" s="161">
        <v>42979</v>
      </c>
      <c r="C73" s="161">
        <v>42979</v>
      </c>
      <c r="D73" s="159" t="s">
        <v>400</v>
      </c>
      <c r="E73" s="160"/>
      <c r="F73" s="160"/>
      <c r="G73" s="159" t="s">
        <v>401</v>
      </c>
      <c r="H73" s="159" t="s">
        <v>104</v>
      </c>
      <c r="I73" s="162">
        <v>18</v>
      </c>
      <c r="J73" s="160"/>
      <c r="K73" s="160"/>
      <c r="L73" s="160"/>
      <c r="M73" s="160"/>
      <c r="N73" s="160"/>
      <c r="O73" s="160"/>
      <c r="P73" s="162">
        <v>10000</v>
      </c>
      <c r="Q73" s="162">
        <v>0</v>
      </c>
      <c r="R73" s="162">
        <v>900</v>
      </c>
      <c r="S73" s="162">
        <v>900</v>
      </c>
      <c r="T73" s="162">
        <v>0</v>
      </c>
      <c r="U73" s="162">
        <f t="shared" si="5"/>
        <v>-10000</v>
      </c>
      <c r="V73" s="162">
        <f t="shared" si="6"/>
        <v>0</v>
      </c>
      <c r="W73" s="162">
        <f t="shared" si="7"/>
        <v>-900</v>
      </c>
      <c r="X73" s="162">
        <f t="shared" si="8"/>
        <v>-900</v>
      </c>
      <c r="Y73" s="162">
        <f t="shared" si="9"/>
        <v>0</v>
      </c>
      <c r="Z73" s="159" t="s">
        <v>413</v>
      </c>
      <c r="AA73" s="159" t="s">
        <v>104</v>
      </c>
      <c r="AB73" s="159" t="s">
        <v>66</v>
      </c>
    </row>
    <row r="74" spans="1:28" x14ac:dyDescent="0.35">
      <c r="A74" s="159" t="s">
        <v>94</v>
      </c>
      <c r="B74" s="161">
        <v>42979</v>
      </c>
      <c r="C74" s="161">
        <v>42979</v>
      </c>
      <c r="D74" s="159" t="s">
        <v>400</v>
      </c>
      <c r="E74" s="160"/>
      <c r="F74" s="160"/>
      <c r="G74" s="159" t="s">
        <v>401</v>
      </c>
      <c r="H74" s="159" t="s">
        <v>104</v>
      </c>
      <c r="I74" s="162">
        <v>18</v>
      </c>
      <c r="J74" s="160"/>
      <c r="K74" s="160"/>
      <c r="L74" s="160"/>
      <c r="M74" s="160"/>
      <c r="N74" s="160"/>
      <c r="O74" s="160"/>
      <c r="P74" s="162">
        <v>100000</v>
      </c>
      <c r="Q74" s="162">
        <v>0</v>
      </c>
      <c r="R74" s="162">
        <v>9000</v>
      </c>
      <c r="S74" s="162">
        <v>9000</v>
      </c>
      <c r="T74" s="162">
        <v>0</v>
      </c>
      <c r="U74" s="162">
        <f t="shared" si="5"/>
        <v>-100000</v>
      </c>
      <c r="V74" s="162">
        <f t="shared" si="6"/>
        <v>0</v>
      </c>
      <c r="W74" s="162">
        <f t="shared" si="7"/>
        <v>-9000</v>
      </c>
      <c r="X74" s="162">
        <f t="shared" si="8"/>
        <v>-9000</v>
      </c>
      <c r="Y74" s="162">
        <f t="shared" si="9"/>
        <v>0</v>
      </c>
      <c r="Z74" s="159" t="s">
        <v>413</v>
      </c>
      <c r="AA74" s="159" t="s">
        <v>104</v>
      </c>
      <c r="AB74" s="159" t="s">
        <v>66</v>
      </c>
    </row>
    <row r="75" spans="1:28" x14ac:dyDescent="0.35">
      <c r="A75" s="159" t="s">
        <v>94</v>
      </c>
      <c r="B75" s="161">
        <v>42979</v>
      </c>
      <c r="C75" s="161">
        <v>42979</v>
      </c>
      <c r="D75" s="159" t="s">
        <v>400</v>
      </c>
      <c r="E75" s="160"/>
      <c r="F75" s="160"/>
      <c r="G75" s="159" t="s">
        <v>401</v>
      </c>
      <c r="H75" s="159" t="s">
        <v>104</v>
      </c>
      <c r="I75" s="162">
        <v>18</v>
      </c>
      <c r="J75" s="160"/>
      <c r="K75" s="160"/>
      <c r="L75" s="160"/>
      <c r="M75" s="160"/>
      <c r="N75" s="160"/>
      <c r="O75" s="160"/>
      <c r="P75" s="162">
        <v>100000</v>
      </c>
      <c r="Q75" s="162">
        <v>0</v>
      </c>
      <c r="R75" s="162">
        <v>9000</v>
      </c>
      <c r="S75" s="162">
        <v>9000</v>
      </c>
      <c r="T75" s="162">
        <v>0</v>
      </c>
      <c r="U75" s="162">
        <f t="shared" si="5"/>
        <v>-100000</v>
      </c>
      <c r="V75" s="162">
        <f t="shared" si="6"/>
        <v>0</v>
      </c>
      <c r="W75" s="162">
        <f t="shared" si="7"/>
        <v>-9000</v>
      </c>
      <c r="X75" s="162">
        <f t="shared" si="8"/>
        <v>-9000</v>
      </c>
      <c r="Y75" s="162">
        <f t="shared" si="9"/>
        <v>0</v>
      </c>
      <c r="Z75" s="159" t="s">
        <v>413</v>
      </c>
      <c r="AA75" s="159" t="s">
        <v>104</v>
      </c>
      <c r="AB75" s="159" t="s">
        <v>66</v>
      </c>
    </row>
    <row r="76" spans="1:28" x14ac:dyDescent="0.35">
      <c r="A76" s="159" t="s">
        <v>94</v>
      </c>
      <c r="B76" s="161">
        <v>42979</v>
      </c>
      <c r="C76" s="161">
        <v>42979</v>
      </c>
      <c r="D76" s="159" t="s">
        <v>400</v>
      </c>
      <c r="E76" s="160"/>
      <c r="F76" s="160"/>
      <c r="G76" s="159" t="s">
        <v>401</v>
      </c>
      <c r="H76" s="159" t="s">
        <v>104</v>
      </c>
      <c r="I76" s="162">
        <v>18</v>
      </c>
      <c r="J76" s="160"/>
      <c r="K76" s="160"/>
      <c r="L76" s="160"/>
      <c r="M76" s="160"/>
      <c r="N76" s="160"/>
      <c r="O76" s="160"/>
      <c r="P76" s="162">
        <v>8475</v>
      </c>
      <c r="Q76" s="162">
        <v>0</v>
      </c>
      <c r="R76" s="162">
        <v>762.75</v>
      </c>
      <c r="S76" s="162">
        <v>762.75</v>
      </c>
      <c r="T76" s="162">
        <v>0</v>
      </c>
      <c r="U76" s="162">
        <f t="shared" si="5"/>
        <v>-8475</v>
      </c>
      <c r="V76" s="162">
        <f t="shared" si="6"/>
        <v>0</v>
      </c>
      <c r="W76" s="162">
        <f t="shared" si="7"/>
        <v>-762.75</v>
      </c>
      <c r="X76" s="162">
        <f t="shared" si="8"/>
        <v>-762.75</v>
      </c>
      <c r="Y76" s="162">
        <f t="shared" si="9"/>
        <v>0</v>
      </c>
      <c r="Z76" s="159" t="s">
        <v>413</v>
      </c>
      <c r="AA76" s="159" t="s">
        <v>104</v>
      </c>
      <c r="AB76" s="159" t="s">
        <v>66</v>
      </c>
    </row>
    <row r="77" spans="1:28" x14ac:dyDescent="0.35">
      <c r="A77" s="159" t="s">
        <v>94</v>
      </c>
      <c r="B77" s="161">
        <v>42979</v>
      </c>
      <c r="C77" s="161">
        <v>42979</v>
      </c>
      <c r="D77" s="159" t="s">
        <v>400</v>
      </c>
      <c r="E77" s="160"/>
      <c r="F77" s="160"/>
      <c r="G77" s="159" t="s">
        <v>401</v>
      </c>
      <c r="H77" s="159" t="s">
        <v>104</v>
      </c>
      <c r="I77" s="162">
        <v>18</v>
      </c>
      <c r="J77" s="160"/>
      <c r="K77" s="160"/>
      <c r="L77" s="160"/>
      <c r="M77" s="160"/>
      <c r="N77" s="160"/>
      <c r="O77" s="160"/>
      <c r="P77" s="162">
        <v>62500</v>
      </c>
      <c r="Q77" s="162">
        <v>0</v>
      </c>
      <c r="R77" s="162">
        <v>5625</v>
      </c>
      <c r="S77" s="162">
        <v>5625</v>
      </c>
      <c r="T77" s="162">
        <v>0</v>
      </c>
      <c r="U77" s="162">
        <f t="shared" si="5"/>
        <v>-62500</v>
      </c>
      <c r="V77" s="162">
        <f t="shared" si="6"/>
        <v>0</v>
      </c>
      <c r="W77" s="162">
        <f t="shared" si="7"/>
        <v>-5625</v>
      </c>
      <c r="X77" s="162">
        <f t="shared" si="8"/>
        <v>-5625</v>
      </c>
      <c r="Y77" s="162">
        <f t="shared" si="9"/>
        <v>0</v>
      </c>
      <c r="Z77" s="159" t="s">
        <v>413</v>
      </c>
      <c r="AA77" s="159" t="s">
        <v>104</v>
      </c>
      <c r="AB77" s="159" t="s">
        <v>66</v>
      </c>
    </row>
    <row r="78" spans="1:28" x14ac:dyDescent="0.35">
      <c r="A78" s="159" t="s">
        <v>94</v>
      </c>
      <c r="B78" s="161">
        <v>42979</v>
      </c>
      <c r="C78" s="161">
        <v>42979</v>
      </c>
      <c r="D78" s="159" t="s">
        <v>400</v>
      </c>
      <c r="E78" s="160"/>
      <c r="F78" s="160"/>
      <c r="G78" s="159" t="s">
        <v>417</v>
      </c>
      <c r="H78" s="159" t="s">
        <v>104</v>
      </c>
      <c r="I78" s="162">
        <v>18</v>
      </c>
      <c r="J78" s="160"/>
      <c r="K78" s="160"/>
      <c r="L78" s="160"/>
      <c r="M78" s="160"/>
      <c r="N78" s="160"/>
      <c r="O78" s="160"/>
      <c r="P78" s="162">
        <v>3000</v>
      </c>
      <c r="Q78" s="162">
        <v>540</v>
      </c>
      <c r="R78" s="162">
        <v>0</v>
      </c>
      <c r="S78" s="162">
        <v>0</v>
      </c>
      <c r="T78" s="162">
        <v>0</v>
      </c>
      <c r="U78" s="162">
        <f t="shared" si="5"/>
        <v>-3000</v>
      </c>
      <c r="V78" s="162">
        <f t="shared" si="6"/>
        <v>-540</v>
      </c>
      <c r="W78" s="162">
        <f t="shared" si="7"/>
        <v>0</v>
      </c>
      <c r="X78" s="162">
        <f t="shared" si="8"/>
        <v>0</v>
      </c>
      <c r="Y78" s="162">
        <f t="shared" si="9"/>
        <v>0</v>
      </c>
      <c r="Z78" s="159" t="s">
        <v>413</v>
      </c>
      <c r="AA78" s="159" t="s">
        <v>104</v>
      </c>
      <c r="AB78" s="159" t="s">
        <v>66</v>
      </c>
    </row>
    <row r="79" spans="1:28" x14ac:dyDescent="0.35">
      <c r="A79" s="159" t="s">
        <v>94</v>
      </c>
      <c r="B79" s="161">
        <v>42979</v>
      </c>
      <c r="C79" s="161">
        <v>42979</v>
      </c>
      <c r="D79" s="159" t="s">
        <v>400</v>
      </c>
      <c r="E79" s="160"/>
      <c r="F79" s="160"/>
      <c r="G79" s="159" t="s">
        <v>417</v>
      </c>
      <c r="H79" s="159" t="s">
        <v>104</v>
      </c>
      <c r="I79" s="162">
        <v>18</v>
      </c>
      <c r="J79" s="160"/>
      <c r="K79" s="160"/>
      <c r="L79" s="160"/>
      <c r="M79" s="160"/>
      <c r="N79" s="160"/>
      <c r="O79" s="160"/>
      <c r="P79" s="162">
        <v>35000</v>
      </c>
      <c r="Q79" s="162">
        <v>6300</v>
      </c>
      <c r="R79" s="162">
        <v>0</v>
      </c>
      <c r="S79" s="162">
        <v>0</v>
      </c>
      <c r="T79" s="162">
        <v>0</v>
      </c>
      <c r="U79" s="162">
        <f t="shared" si="5"/>
        <v>-35000</v>
      </c>
      <c r="V79" s="162">
        <f t="shared" si="6"/>
        <v>-6300</v>
      </c>
      <c r="W79" s="162">
        <f t="shared" si="7"/>
        <v>0</v>
      </c>
      <c r="X79" s="162">
        <f t="shared" si="8"/>
        <v>0</v>
      </c>
      <c r="Y79" s="162">
        <f t="shared" si="9"/>
        <v>0</v>
      </c>
      <c r="Z79" s="159" t="s">
        <v>413</v>
      </c>
      <c r="AA79" s="159" t="s">
        <v>104</v>
      </c>
      <c r="AB79" s="159" t="s">
        <v>66</v>
      </c>
    </row>
    <row r="80" spans="1:28" x14ac:dyDescent="0.35">
      <c r="A80" s="159" t="s">
        <v>94</v>
      </c>
      <c r="B80" s="161">
        <v>43009</v>
      </c>
      <c r="C80" s="161">
        <v>43009</v>
      </c>
      <c r="D80" s="159" t="s">
        <v>411</v>
      </c>
      <c r="E80" s="160"/>
      <c r="F80" s="160"/>
      <c r="G80" s="159" t="s">
        <v>401</v>
      </c>
      <c r="H80" s="159" t="s">
        <v>104</v>
      </c>
      <c r="I80" s="162">
        <v>18</v>
      </c>
      <c r="J80" s="160"/>
      <c r="K80" s="160"/>
      <c r="L80" s="160"/>
      <c r="M80" s="160"/>
      <c r="N80" s="160"/>
      <c r="O80" s="160"/>
      <c r="P80" s="162">
        <v>40000</v>
      </c>
      <c r="Q80" s="162">
        <v>0</v>
      </c>
      <c r="R80" s="162">
        <v>3600</v>
      </c>
      <c r="S80" s="162">
        <v>3600</v>
      </c>
      <c r="T80" s="162">
        <v>0</v>
      </c>
      <c r="U80" s="162">
        <f t="shared" si="5"/>
        <v>-40000</v>
      </c>
      <c r="V80" s="162">
        <f t="shared" si="6"/>
        <v>0</v>
      </c>
      <c r="W80" s="162">
        <f t="shared" si="7"/>
        <v>-3600</v>
      </c>
      <c r="X80" s="162">
        <f t="shared" si="8"/>
        <v>-3600</v>
      </c>
      <c r="Y80" s="162">
        <f t="shared" si="9"/>
        <v>0</v>
      </c>
      <c r="Z80" s="159" t="s">
        <v>412</v>
      </c>
      <c r="AA80" s="159" t="s">
        <v>104</v>
      </c>
      <c r="AB80" s="159" t="s">
        <v>66</v>
      </c>
    </row>
    <row r="81" spans="1:28" x14ac:dyDescent="0.35">
      <c r="A81" s="159" t="s">
        <v>94</v>
      </c>
      <c r="B81" s="161">
        <v>43009</v>
      </c>
      <c r="C81" s="161">
        <v>43009</v>
      </c>
      <c r="D81" s="159" t="s">
        <v>400</v>
      </c>
      <c r="E81" s="160"/>
      <c r="F81" s="160"/>
      <c r="G81" s="159" t="s">
        <v>401</v>
      </c>
      <c r="H81" s="159" t="s">
        <v>104</v>
      </c>
      <c r="I81" s="162">
        <v>18</v>
      </c>
      <c r="J81" s="160"/>
      <c r="K81" s="160"/>
      <c r="L81" s="160"/>
      <c r="M81" s="160"/>
      <c r="N81" s="160"/>
      <c r="O81" s="160"/>
      <c r="P81" s="162">
        <v>34000</v>
      </c>
      <c r="Q81" s="162">
        <v>0</v>
      </c>
      <c r="R81" s="162">
        <v>3060</v>
      </c>
      <c r="S81" s="162">
        <v>3060</v>
      </c>
      <c r="T81" s="162">
        <v>0</v>
      </c>
      <c r="U81" s="162">
        <f t="shared" si="5"/>
        <v>-34000</v>
      </c>
      <c r="V81" s="162">
        <f t="shared" si="6"/>
        <v>0</v>
      </c>
      <c r="W81" s="162">
        <f t="shared" si="7"/>
        <v>-3060</v>
      </c>
      <c r="X81" s="162">
        <f t="shared" si="8"/>
        <v>-3060</v>
      </c>
      <c r="Y81" s="162">
        <f t="shared" si="9"/>
        <v>0</v>
      </c>
      <c r="Z81" s="159" t="s">
        <v>413</v>
      </c>
      <c r="AA81" s="159" t="s">
        <v>104</v>
      </c>
      <c r="AB81" s="159" t="s">
        <v>66</v>
      </c>
    </row>
    <row r="82" spans="1:28" x14ac:dyDescent="0.35">
      <c r="A82" s="159" t="s">
        <v>94</v>
      </c>
      <c r="B82" s="161">
        <v>43009</v>
      </c>
      <c r="C82" s="161">
        <v>43009</v>
      </c>
      <c r="D82" s="159" t="s">
        <v>400</v>
      </c>
      <c r="E82" s="160"/>
      <c r="F82" s="160"/>
      <c r="G82" s="159" t="s">
        <v>401</v>
      </c>
      <c r="H82" s="159" t="s">
        <v>104</v>
      </c>
      <c r="I82" s="162">
        <v>18</v>
      </c>
      <c r="J82" s="160"/>
      <c r="K82" s="160"/>
      <c r="L82" s="160"/>
      <c r="M82" s="160"/>
      <c r="N82" s="160"/>
      <c r="O82" s="160"/>
      <c r="P82" s="162">
        <v>50000</v>
      </c>
      <c r="Q82" s="162">
        <v>0</v>
      </c>
      <c r="R82" s="162">
        <v>4500</v>
      </c>
      <c r="S82" s="162">
        <v>4500</v>
      </c>
      <c r="T82" s="162">
        <v>0</v>
      </c>
      <c r="U82" s="162">
        <f t="shared" si="5"/>
        <v>-50000</v>
      </c>
      <c r="V82" s="162">
        <f t="shared" si="6"/>
        <v>0</v>
      </c>
      <c r="W82" s="162">
        <f t="shared" si="7"/>
        <v>-4500</v>
      </c>
      <c r="X82" s="162">
        <f t="shared" si="8"/>
        <v>-4500</v>
      </c>
      <c r="Y82" s="162">
        <f t="shared" si="9"/>
        <v>0</v>
      </c>
      <c r="Z82" s="159" t="s">
        <v>413</v>
      </c>
      <c r="AA82" s="159" t="s">
        <v>104</v>
      </c>
      <c r="AB82" s="159" t="s">
        <v>66</v>
      </c>
    </row>
    <row r="83" spans="1:28" x14ac:dyDescent="0.35">
      <c r="A83" s="159" t="s">
        <v>94</v>
      </c>
      <c r="B83" s="161">
        <v>43009</v>
      </c>
      <c r="C83" s="161">
        <v>43009</v>
      </c>
      <c r="D83" s="159" t="s">
        <v>400</v>
      </c>
      <c r="E83" s="160"/>
      <c r="F83" s="160"/>
      <c r="G83" s="159" t="s">
        <v>401</v>
      </c>
      <c r="H83" s="159" t="s">
        <v>104</v>
      </c>
      <c r="I83" s="162">
        <v>18</v>
      </c>
      <c r="J83" s="160"/>
      <c r="K83" s="160"/>
      <c r="L83" s="160"/>
      <c r="M83" s="160"/>
      <c r="N83" s="160"/>
      <c r="O83" s="160"/>
      <c r="P83" s="162">
        <v>30000</v>
      </c>
      <c r="Q83" s="162">
        <v>0</v>
      </c>
      <c r="R83" s="162">
        <v>2700</v>
      </c>
      <c r="S83" s="162">
        <v>2700</v>
      </c>
      <c r="T83" s="162">
        <v>0</v>
      </c>
      <c r="U83" s="162">
        <f t="shared" si="5"/>
        <v>-30000</v>
      </c>
      <c r="V83" s="162">
        <f t="shared" si="6"/>
        <v>0</v>
      </c>
      <c r="W83" s="162">
        <f t="shared" si="7"/>
        <v>-2700</v>
      </c>
      <c r="X83" s="162">
        <f t="shared" si="8"/>
        <v>-2700</v>
      </c>
      <c r="Y83" s="162">
        <f t="shared" si="9"/>
        <v>0</v>
      </c>
      <c r="Z83" s="159" t="s">
        <v>413</v>
      </c>
      <c r="AA83" s="159" t="s">
        <v>104</v>
      </c>
      <c r="AB83" s="159" t="s">
        <v>66</v>
      </c>
    </row>
    <row r="84" spans="1:28" x14ac:dyDescent="0.35">
      <c r="A84" s="159" t="s">
        <v>94</v>
      </c>
      <c r="B84" s="161">
        <v>43009</v>
      </c>
      <c r="C84" s="161">
        <v>43009</v>
      </c>
      <c r="D84" s="159" t="s">
        <v>400</v>
      </c>
      <c r="E84" s="160"/>
      <c r="F84" s="160"/>
      <c r="G84" s="159" t="s">
        <v>401</v>
      </c>
      <c r="H84" s="159" t="s">
        <v>104</v>
      </c>
      <c r="I84" s="162">
        <v>18</v>
      </c>
      <c r="J84" s="160"/>
      <c r="K84" s="160"/>
      <c r="L84" s="160"/>
      <c r="M84" s="160"/>
      <c r="N84" s="160"/>
      <c r="O84" s="160"/>
      <c r="P84" s="162">
        <v>50000</v>
      </c>
      <c r="Q84" s="162">
        <v>0</v>
      </c>
      <c r="R84" s="162">
        <v>4500</v>
      </c>
      <c r="S84" s="162">
        <v>4500</v>
      </c>
      <c r="T84" s="162">
        <v>0</v>
      </c>
      <c r="U84" s="162">
        <f t="shared" si="5"/>
        <v>-50000</v>
      </c>
      <c r="V84" s="162">
        <f t="shared" si="6"/>
        <v>0</v>
      </c>
      <c r="W84" s="162">
        <f t="shared" si="7"/>
        <v>-4500</v>
      </c>
      <c r="X84" s="162">
        <f t="shared" si="8"/>
        <v>-4500</v>
      </c>
      <c r="Y84" s="162">
        <f t="shared" si="9"/>
        <v>0</v>
      </c>
      <c r="Z84" s="159" t="s">
        <v>413</v>
      </c>
      <c r="AA84" s="159" t="s">
        <v>104</v>
      </c>
      <c r="AB84" s="159" t="s">
        <v>66</v>
      </c>
    </row>
    <row r="85" spans="1:28" x14ac:dyDescent="0.35">
      <c r="A85" s="159" t="s">
        <v>94</v>
      </c>
      <c r="B85" s="161">
        <v>43009</v>
      </c>
      <c r="C85" s="161">
        <v>43009</v>
      </c>
      <c r="D85" s="159" t="s">
        <v>400</v>
      </c>
      <c r="E85" s="160"/>
      <c r="F85" s="160"/>
      <c r="G85" s="159" t="s">
        <v>401</v>
      </c>
      <c r="H85" s="159" t="s">
        <v>104</v>
      </c>
      <c r="I85" s="162">
        <v>18</v>
      </c>
      <c r="J85" s="160"/>
      <c r="K85" s="160"/>
      <c r="L85" s="160"/>
      <c r="M85" s="160"/>
      <c r="N85" s="160"/>
      <c r="O85" s="160"/>
      <c r="P85" s="162">
        <v>45000</v>
      </c>
      <c r="Q85" s="162">
        <v>0</v>
      </c>
      <c r="R85" s="162">
        <v>4050</v>
      </c>
      <c r="S85" s="162">
        <v>4050</v>
      </c>
      <c r="T85" s="162">
        <v>0</v>
      </c>
      <c r="U85" s="162">
        <f t="shared" si="5"/>
        <v>-45000</v>
      </c>
      <c r="V85" s="162">
        <f t="shared" si="6"/>
        <v>0</v>
      </c>
      <c r="W85" s="162">
        <f t="shared" si="7"/>
        <v>-4050</v>
      </c>
      <c r="X85" s="162">
        <f t="shared" si="8"/>
        <v>-4050</v>
      </c>
      <c r="Y85" s="162">
        <f t="shared" si="9"/>
        <v>0</v>
      </c>
      <c r="Z85" s="159" t="s">
        <v>413</v>
      </c>
      <c r="AA85" s="159" t="s">
        <v>104</v>
      </c>
      <c r="AB85" s="159" t="s">
        <v>66</v>
      </c>
    </row>
    <row r="86" spans="1:28" x14ac:dyDescent="0.35">
      <c r="A86" s="159" t="s">
        <v>94</v>
      </c>
      <c r="B86" s="161">
        <v>43009</v>
      </c>
      <c r="C86" s="161">
        <v>43009</v>
      </c>
      <c r="D86" s="159" t="s">
        <v>400</v>
      </c>
      <c r="E86" s="160"/>
      <c r="F86" s="160"/>
      <c r="G86" s="159" t="s">
        <v>401</v>
      </c>
      <c r="H86" s="159" t="s">
        <v>104</v>
      </c>
      <c r="I86" s="162">
        <v>18</v>
      </c>
      <c r="J86" s="160"/>
      <c r="K86" s="160"/>
      <c r="L86" s="160"/>
      <c r="M86" s="160"/>
      <c r="N86" s="160"/>
      <c r="O86" s="160"/>
      <c r="P86" s="162">
        <v>50000</v>
      </c>
      <c r="Q86" s="162">
        <v>0</v>
      </c>
      <c r="R86" s="162">
        <v>4500</v>
      </c>
      <c r="S86" s="162">
        <v>4500</v>
      </c>
      <c r="T86" s="162">
        <v>0</v>
      </c>
      <c r="U86" s="162">
        <f t="shared" si="5"/>
        <v>-50000</v>
      </c>
      <c r="V86" s="162">
        <f t="shared" si="6"/>
        <v>0</v>
      </c>
      <c r="W86" s="162">
        <f t="shared" si="7"/>
        <v>-4500</v>
      </c>
      <c r="X86" s="162">
        <f t="shared" si="8"/>
        <v>-4500</v>
      </c>
      <c r="Y86" s="162">
        <f t="shared" si="9"/>
        <v>0</v>
      </c>
      <c r="Z86" s="159" t="s">
        <v>413</v>
      </c>
      <c r="AA86" s="159" t="s">
        <v>104</v>
      </c>
      <c r="AB86" s="159" t="s">
        <v>66</v>
      </c>
    </row>
    <row r="87" spans="1:28" x14ac:dyDescent="0.35">
      <c r="A87" s="159" t="s">
        <v>94</v>
      </c>
      <c r="B87" s="161">
        <v>43009</v>
      </c>
      <c r="C87" s="161">
        <v>43009</v>
      </c>
      <c r="D87" s="159" t="s">
        <v>400</v>
      </c>
      <c r="E87" s="160"/>
      <c r="F87" s="160"/>
      <c r="G87" s="159" t="s">
        <v>401</v>
      </c>
      <c r="H87" s="159" t="s">
        <v>104</v>
      </c>
      <c r="I87" s="162">
        <v>18</v>
      </c>
      <c r="J87" s="160"/>
      <c r="K87" s="160"/>
      <c r="L87" s="160"/>
      <c r="M87" s="160"/>
      <c r="N87" s="160"/>
      <c r="O87" s="160"/>
      <c r="P87" s="162">
        <v>128000</v>
      </c>
      <c r="Q87" s="162">
        <v>0</v>
      </c>
      <c r="R87" s="162">
        <v>11520</v>
      </c>
      <c r="S87" s="162">
        <v>11520</v>
      </c>
      <c r="T87" s="162">
        <v>0</v>
      </c>
      <c r="U87" s="162">
        <f t="shared" si="5"/>
        <v>-128000</v>
      </c>
      <c r="V87" s="162">
        <f t="shared" si="6"/>
        <v>0</v>
      </c>
      <c r="W87" s="162">
        <f t="shared" si="7"/>
        <v>-11520</v>
      </c>
      <c r="X87" s="162">
        <f t="shared" si="8"/>
        <v>-11520</v>
      </c>
      <c r="Y87" s="162">
        <f t="shared" si="9"/>
        <v>0</v>
      </c>
      <c r="Z87" s="159" t="s">
        <v>413</v>
      </c>
      <c r="AA87" s="159" t="s">
        <v>104</v>
      </c>
      <c r="AB87" s="159" t="s">
        <v>66</v>
      </c>
    </row>
    <row r="88" spans="1:28" x14ac:dyDescent="0.35">
      <c r="A88" s="159" t="s">
        <v>94</v>
      </c>
      <c r="B88" s="161">
        <v>43009</v>
      </c>
      <c r="C88" s="161">
        <v>43009</v>
      </c>
      <c r="D88" s="159" t="s">
        <v>400</v>
      </c>
      <c r="E88" s="160"/>
      <c r="F88" s="160"/>
      <c r="G88" s="159" t="s">
        <v>401</v>
      </c>
      <c r="H88" s="159" t="s">
        <v>104</v>
      </c>
      <c r="I88" s="162">
        <v>18</v>
      </c>
      <c r="J88" s="160"/>
      <c r="K88" s="160"/>
      <c r="L88" s="160"/>
      <c r="M88" s="160"/>
      <c r="N88" s="160"/>
      <c r="O88" s="160"/>
      <c r="P88" s="162">
        <v>309000</v>
      </c>
      <c r="Q88" s="162">
        <v>0</v>
      </c>
      <c r="R88" s="162">
        <v>27810</v>
      </c>
      <c r="S88" s="162">
        <v>27810</v>
      </c>
      <c r="T88" s="162">
        <v>0</v>
      </c>
      <c r="U88" s="162">
        <f t="shared" si="5"/>
        <v>-309000</v>
      </c>
      <c r="V88" s="162">
        <f t="shared" si="6"/>
        <v>0</v>
      </c>
      <c r="W88" s="162">
        <f t="shared" si="7"/>
        <v>-27810</v>
      </c>
      <c r="X88" s="162">
        <f t="shared" si="8"/>
        <v>-27810</v>
      </c>
      <c r="Y88" s="162">
        <f t="shared" si="9"/>
        <v>0</v>
      </c>
      <c r="Z88" s="159" t="s">
        <v>413</v>
      </c>
      <c r="AA88" s="159" t="s">
        <v>104</v>
      </c>
      <c r="AB88" s="159" t="s">
        <v>66</v>
      </c>
    </row>
    <row r="89" spans="1:28" x14ac:dyDescent="0.35">
      <c r="A89" s="159" t="s">
        <v>94</v>
      </c>
      <c r="B89" s="161">
        <v>43009</v>
      </c>
      <c r="C89" s="161">
        <v>43009</v>
      </c>
      <c r="D89" s="159" t="s">
        <v>400</v>
      </c>
      <c r="E89" s="160"/>
      <c r="F89" s="160"/>
      <c r="G89" s="159" t="s">
        <v>401</v>
      </c>
      <c r="H89" s="159" t="s">
        <v>104</v>
      </c>
      <c r="I89" s="162">
        <v>18</v>
      </c>
      <c r="J89" s="160"/>
      <c r="K89" s="160"/>
      <c r="L89" s="160"/>
      <c r="M89" s="160"/>
      <c r="N89" s="160"/>
      <c r="O89" s="160"/>
      <c r="P89" s="162">
        <v>5000</v>
      </c>
      <c r="Q89" s="162">
        <v>0</v>
      </c>
      <c r="R89" s="162">
        <v>450</v>
      </c>
      <c r="S89" s="162">
        <v>450</v>
      </c>
      <c r="T89" s="162">
        <v>0</v>
      </c>
      <c r="U89" s="162">
        <f t="shared" si="5"/>
        <v>-5000</v>
      </c>
      <c r="V89" s="162">
        <f t="shared" si="6"/>
        <v>0</v>
      </c>
      <c r="W89" s="162">
        <f t="shared" si="7"/>
        <v>-450</v>
      </c>
      <c r="X89" s="162">
        <f t="shared" si="8"/>
        <v>-450</v>
      </c>
      <c r="Y89" s="162">
        <f t="shared" si="9"/>
        <v>0</v>
      </c>
      <c r="Z89" s="159" t="s">
        <v>413</v>
      </c>
      <c r="AA89" s="159" t="s">
        <v>104</v>
      </c>
      <c r="AB89" s="159" t="s">
        <v>66</v>
      </c>
    </row>
    <row r="90" spans="1:28" x14ac:dyDescent="0.35">
      <c r="A90" s="159" t="s">
        <v>94</v>
      </c>
      <c r="B90" s="161">
        <v>43009</v>
      </c>
      <c r="C90" s="161">
        <v>43009</v>
      </c>
      <c r="D90" s="159" t="s">
        <v>400</v>
      </c>
      <c r="E90" s="160"/>
      <c r="F90" s="160"/>
      <c r="G90" s="159" t="s">
        <v>401</v>
      </c>
      <c r="H90" s="159" t="s">
        <v>104</v>
      </c>
      <c r="I90" s="162">
        <v>18</v>
      </c>
      <c r="J90" s="160"/>
      <c r="K90" s="160"/>
      <c r="L90" s="160"/>
      <c r="M90" s="160"/>
      <c r="N90" s="160"/>
      <c r="O90" s="160"/>
      <c r="P90" s="162">
        <v>5000</v>
      </c>
      <c r="Q90" s="162">
        <v>0</v>
      </c>
      <c r="R90" s="162">
        <v>450</v>
      </c>
      <c r="S90" s="162">
        <v>450</v>
      </c>
      <c r="T90" s="162">
        <v>0</v>
      </c>
      <c r="U90" s="162">
        <f t="shared" si="5"/>
        <v>-5000</v>
      </c>
      <c r="V90" s="162">
        <f t="shared" si="6"/>
        <v>0</v>
      </c>
      <c r="W90" s="162">
        <f t="shared" si="7"/>
        <v>-450</v>
      </c>
      <c r="X90" s="162">
        <f t="shared" si="8"/>
        <v>-450</v>
      </c>
      <c r="Y90" s="162">
        <f t="shared" si="9"/>
        <v>0</v>
      </c>
      <c r="Z90" s="159" t="s">
        <v>413</v>
      </c>
      <c r="AA90" s="159" t="s">
        <v>104</v>
      </c>
      <c r="AB90" s="159" t="s">
        <v>66</v>
      </c>
    </row>
    <row r="91" spans="1:28" x14ac:dyDescent="0.35">
      <c r="A91" s="159" t="s">
        <v>94</v>
      </c>
      <c r="B91" s="161">
        <v>43009</v>
      </c>
      <c r="C91" s="161">
        <v>43009</v>
      </c>
      <c r="D91" s="159" t="s">
        <v>400</v>
      </c>
      <c r="E91" s="160"/>
      <c r="F91" s="160"/>
      <c r="G91" s="159" t="s">
        <v>401</v>
      </c>
      <c r="H91" s="159" t="s">
        <v>104</v>
      </c>
      <c r="I91" s="162">
        <v>18</v>
      </c>
      <c r="J91" s="160"/>
      <c r="K91" s="160"/>
      <c r="L91" s="160"/>
      <c r="M91" s="160"/>
      <c r="N91" s="160"/>
      <c r="O91" s="160"/>
      <c r="P91" s="162">
        <v>50000</v>
      </c>
      <c r="Q91" s="162">
        <v>0</v>
      </c>
      <c r="R91" s="162">
        <v>4500</v>
      </c>
      <c r="S91" s="162">
        <v>4500</v>
      </c>
      <c r="T91" s="162">
        <v>0</v>
      </c>
      <c r="U91" s="162">
        <f t="shared" si="5"/>
        <v>-50000</v>
      </c>
      <c r="V91" s="162">
        <f t="shared" si="6"/>
        <v>0</v>
      </c>
      <c r="W91" s="162">
        <f t="shared" si="7"/>
        <v>-4500</v>
      </c>
      <c r="X91" s="162">
        <f t="shared" si="8"/>
        <v>-4500</v>
      </c>
      <c r="Y91" s="162">
        <f t="shared" si="9"/>
        <v>0</v>
      </c>
      <c r="Z91" s="159" t="s">
        <v>413</v>
      </c>
      <c r="AA91" s="159" t="s">
        <v>104</v>
      </c>
      <c r="AB91" s="159" t="s">
        <v>66</v>
      </c>
    </row>
    <row r="92" spans="1:28" x14ac:dyDescent="0.35">
      <c r="A92" s="159" t="s">
        <v>94</v>
      </c>
      <c r="B92" s="161">
        <v>43009</v>
      </c>
      <c r="C92" s="161">
        <v>43009</v>
      </c>
      <c r="D92" s="159" t="s">
        <v>400</v>
      </c>
      <c r="E92" s="160"/>
      <c r="F92" s="160"/>
      <c r="G92" s="159" t="s">
        <v>401</v>
      </c>
      <c r="H92" s="159" t="s">
        <v>104</v>
      </c>
      <c r="I92" s="162">
        <v>18</v>
      </c>
      <c r="J92" s="160"/>
      <c r="K92" s="160"/>
      <c r="L92" s="160"/>
      <c r="M92" s="160"/>
      <c r="N92" s="160"/>
      <c r="O92" s="160"/>
      <c r="P92" s="162">
        <v>5000</v>
      </c>
      <c r="Q92" s="162">
        <v>0</v>
      </c>
      <c r="R92" s="162">
        <v>450</v>
      </c>
      <c r="S92" s="162">
        <v>450</v>
      </c>
      <c r="T92" s="162">
        <v>0</v>
      </c>
      <c r="U92" s="162">
        <f t="shared" si="5"/>
        <v>-5000</v>
      </c>
      <c r="V92" s="162">
        <f t="shared" si="6"/>
        <v>0</v>
      </c>
      <c r="W92" s="162">
        <f t="shared" si="7"/>
        <v>-450</v>
      </c>
      <c r="X92" s="162">
        <f t="shared" si="8"/>
        <v>-450</v>
      </c>
      <c r="Y92" s="162">
        <f t="shared" si="9"/>
        <v>0</v>
      </c>
      <c r="Z92" s="159" t="s">
        <v>413</v>
      </c>
      <c r="AA92" s="159" t="s">
        <v>104</v>
      </c>
      <c r="AB92" s="159" t="s">
        <v>66</v>
      </c>
    </row>
    <row r="93" spans="1:28" x14ac:dyDescent="0.35">
      <c r="A93" s="159" t="s">
        <v>94</v>
      </c>
      <c r="B93" s="161">
        <v>43009</v>
      </c>
      <c r="C93" s="161">
        <v>43009</v>
      </c>
      <c r="D93" s="159" t="s">
        <v>400</v>
      </c>
      <c r="E93" s="160"/>
      <c r="F93" s="160"/>
      <c r="G93" s="159" t="s">
        <v>401</v>
      </c>
      <c r="H93" s="159" t="s">
        <v>104</v>
      </c>
      <c r="I93" s="162">
        <v>18</v>
      </c>
      <c r="J93" s="160"/>
      <c r="K93" s="160"/>
      <c r="L93" s="160"/>
      <c r="M93" s="160"/>
      <c r="N93" s="160"/>
      <c r="O93" s="160"/>
      <c r="P93" s="162">
        <v>10000</v>
      </c>
      <c r="Q93" s="162">
        <v>0</v>
      </c>
      <c r="R93" s="162">
        <v>900</v>
      </c>
      <c r="S93" s="162">
        <v>900</v>
      </c>
      <c r="T93" s="162">
        <v>0</v>
      </c>
      <c r="U93" s="162">
        <f t="shared" si="5"/>
        <v>-10000</v>
      </c>
      <c r="V93" s="162">
        <f t="shared" si="6"/>
        <v>0</v>
      </c>
      <c r="W93" s="162">
        <f t="shared" si="7"/>
        <v>-900</v>
      </c>
      <c r="X93" s="162">
        <f t="shared" si="8"/>
        <v>-900</v>
      </c>
      <c r="Y93" s="162">
        <f t="shared" si="9"/>
        <v>0</v>
      </c>
      <c r="Z93" s="159" t="s">
        <v>413</v>
      </c>
      <c r="AA93" s="159" t="s">
        <v>104</v>
      </c>
      <c r="AB93" s="159" t="s">
        <v>66</v>
      </c>
    </row>
    <row r="94" spans="1:28" x14ac:dyDescent="0.35">
      <c r="A94" s="159" t="s">
        <v>94</v>
      </c>
      <c r="B94" s="161">
        <v>43009</v>
      </c>
      <c r="C94" s="161">
        <v>43009</v>
      </c>
      <c r="D94" s="159" t="s">
        <v>400</v>
      </c>
      <c r="E94" s="160"/>
      <c r="F94" s="160"/>
      <c r="G94" s="159" t="s">
        <v>401</v>
      </c>
      <c r="H94" s="159" t="s">
        <v>104</v>
      </c>
      <c r="I94" s="162">
        <v>18</v>
      </c>
      <c r="J94" s="160"/>
      <c r="K94" s="160"/>
      <c r="L94" s="160"/>
      <c r="M94" s="160"/>
      <c r="N94" s="160"/>
      <c r="O94" s="160"/>
      <c r="P94" s="162">
        <v>5000</v>
      </c>
      <c r="Q94" s="162">
        <v>0</v>
      </c>
      <c r="R94" s="162">
        <v>450</v>
      </c>
      <c r="S94" s="162">
        <v>450</v>
      </c>
      <c r="T94" s="162">
        <v>0</v>
      </c>
      <c r="U94" s="162">
        <f t="shared" si="5"/>
        <v>-5000</v>
      </c>
      <c r="V94" s="162">
        <f t="shared" si="6"/>
        <v>0</v>
      </c>
      <c r="W94" s="162">
        <f t="shared" si="7"/>
        <v>-450</v>
      </c>
      <c r="X94" s="162">
        <f t="shared" si="8"/>
        <v>-450</v>
      </c>
      <c r="Y94" s="162">
        <f t="shared" si="9"/>
        <v>0</v>
      </c>
      <c r="Z94" s="159" t="s">
        <v>413</v>
      </c>
      <c r="AA94" s="159" t="s">
        <v>104</v>
      </c>
      <c r="AB94" s="159" t="s">
        <v>66</v>
      </c>
    </row>
    <row r="95" spans="1:28" x14ac:dyDescent="0.35">
      <c r="A95" s="159" t="s">
        <v>94</v>
      </c>
      <c r="B95" s="161">
        <v>43009</v>
      </c>
      <c r="C95" s="161">
        <v>43009</v>
      </c>
      <c r="D95" s="159" t="s">
        <v>400</v>
      </c>
      <c r="E95" s="160"/>
      <c r="F95" s="160"/>
      <c r="G95" s="159" t="s">
        <v>401</v>
      </c>
      <c r="H95" s="159" t="s">
        <v>104</v>
      </c>
      <c r="I95" s="162">
        <v>18</v>
      </c>
      <c r="J95" s="160"/>
      <c r="K95" s="160"/>
      <c r="L95" s="160"/>
      <c r="M95" s="160"/>
      <c r="N95" s="160"/>
      <c r="O95" s="160"/>
      <c r="P95" s="162">
        <v>25000</v>
      </c>
      <c r="Q95" s="162">
        <v>0</v>
      </c>
      <c r="R95" s="162">
        <v>2250</v>
      </c>
      <c r="S95" s="162">
        <v>2250</v>
      </c>
      <c r="T95" s="162">
        <v>0</v>
      </c>
      <c r="U95" s="162">
        <f t="shared" si="5"/>
        <v>-25000</v>
      </c>
      <c r="V95" s="162">
        <f t="shared" si="6"/>
        <v>0</v>
      </c>
      <c r="W95" s="162">
        <f t="shared" si="7"/>
        <v>-2250</v>
      </c>
      <c r="X95" s="162">
        <f t="shared" si="8"/>
        <v>-2250</v>
      </c>
      <c r="Y95" s="162">
        <f t="shared" si="9"/>
        <v>0</v>
      </c>
      <c r="Z95" s="159" t="s">
        <v>413</v>
      </c>
      <c r="AA95" s="159" t="s">
        <v>104</v>
      </c>
      <c r="AB95" s="159" t="s">
        <v>66</v>
      </c>
    </row>
    <row r="96" spans="1:28" x14ac:dyDescent="0.35">
      <c r="A96" s="159" t="s">
        <v>94</v>
      </c>
      <c r="B96" s="161">
        <v>43009</v>
      </c>
      <c r="C96" s="161">
        <v>43009</v>
      </c>
      <c r="D96" s="159" t="s">
        <v>400</v>
      </c>
      <c r="E96" s="160"/>
      <c r="F96" s="160"/>
      <c r="G96" s="159" t="s">
        <v>401</v>
      </c>
      <c r="H96" s="159" t="s">
        <v>104</v>
      </c>
      <c r="I96" s="162">
        <v>18</v>
      </c>
      <c r="J96" s="160"/>
      <c r="K96" s="160"/>
      <c r="L96" s="160"/>
      <c r="M96" s="160"/>
      <c r="N96" s="160"/>
      <c r="O96" s="160"/>
      <c r="P96" s="162">
        <v>58696</v>
      </c>
      <c r="Q96" s="162">
        <v>0</v>
      </c>
      <c r="R96" s="162">
        <v>5282.64</v>
      </c>
      <c r="S96" s="162">
        <v>5282.64</v>
      </c>
      <c r="T96" s="162">
        <v>0</v>
      </c>
      <c r="U96" s="162">
        <f t="shared" si="5"/>
        <v>-58696</v>
      </c>
      <c r="V96" s="162">
        <f t="shared" si="6"/>
        <v>0</v>
      </c>
      <c r="W96" s="162">
        <f t="shared" si="7"/>
        <v>-5282.64</v>
      </c>
      <c r="X96" s="162">
        <f t="shared" si="8"/>
        <v>-5282.64</v>
      </c>
      <c r="Y96" s="162">
        <f t="shared" si="9"/>
        <v>0</v>
      </c>
      <c r="Z96" s="159" t="s">
        <v>413</v>
      </c>
      <c r="AA96" s="159" t="s">
        <v>104</v>
      </c>
      <c r="AB96" s="159" t="s">
        <v>66</v>
      </c>
    </row>
    <row r="97" spans="1:28" x14ac:dyDescent="0.35">
      <c r="A97" s="159" t="s">
        <v>94</v>
      </c>
      <c r="B97" s="161">
        <v>43009</v>
      </c>
      <c r="C97" s="161">
        <v>43009</v>
      </c>
      <c r="D97" s="159" t="s">
        <v>400</v>
      </c>
      <c r="E97" s="160"/>
      <c r="F97" s="160"/>
      <c r="G97" s="159" t="s">
        <v>401</v>
      </c>
      <c r="H97" s="159" t="s">
        <v>104</v>
      </c>
      <c r="I97" s="162">
        <v>18</v>
      </c>
      <c r="J97" s="160"/>
      <c r="K97" s="160"/>
      <c r="L97" s="160"/>
      <c r="M97" s="160"/>
      <c r="N97" s="160"/>
      <c r="O97" s="160"/>
      <c r="P97" s="162">
        <v>5000</v>
      </c>
      <c r="Q97" s="162">
        <v>0</v>
      </c>
      <c r="R97" s="162">
        <v>450</v>
      </c>
      <c r="S97" s="162">
        <v>450</v>
      </c>
      <c r="T97" s="162">
        <v>0</v>
      </c>
      <c r="U97" s="162">
        <f t="shared" si="5"/>
        <v>-5000</v>
      </c>
      <c r="V97" s="162">
        <f t="shared" si="6"/>
        <v>0</v>
      </c>
      <c r="W97" s="162">
        <f t="shared" si="7"/>
        <v>-450</v>
      </c>
      <c r="X97" s="162">
        <f t="shared" si="8"/>
        <v>-450</v>
      </c>
      <c r="Y97" s="162">
        <f t="shared" si="9"/>
        <v>0</v>
      </c>
      <c r="Z97" s="159" t="s">
        <v>413</v>
      </c>
      <c r="AA97" s="159" t="s">
        <v>104</v>
      </c>
      <c r="AB97" s="159" t="s">
        <v>66</v>
      </c>
    </row>
    <row r="98" spans="1:28" x14ac:dyDescent="0.35">
      <c r="A98" s="159" t="s">
        <v>94</v>
      </c>
      <c r="B98" s="161">
        <v>43009</v>
      </c>
      <c r="C98" s="161">
        <v>43009</v>
      </c>
      <c r="D98" s="159" t="s">
        <v>400</v>
      </c>
      <c r="E98" s="160"/>
      <c r="F98" s="160"/>
      <c r="G98" s="159" t="s">
        <v>401</v>
      </c>
      <c r="H98" s="159" t="s">
        <v>104</v>
      </c>
      <c r="I98" s="162">
        <v>18</v>
      </c>
      <c r="J98" s="160"/>
      <c r="K98" s="160"/>
      <c r="L98" s="160"/>
      <c r="M98" s="160"/>
      <c r="N98" s="160"/>
      <c r="O98" s="160"/>
      <c r="P98" s="162">
        <v>10000</v>
      </c>
      <c r="Q98" s="162">
        <v>0</v>
      </c>
      <c r="R98" s="162">
        <v>900</v>
      </c>
      <c r="S98" s="162">
        <v>900</v>
      </c>
      <c r="T98" s="162">
        <v>0</v>
      </c>
      <c r="U98" s="162">
        <f t="shared" si="5"/>
        <v>-10000</v>
      </c>
      <c r="V98" s="162">
        <f t="shared" si="6"/>
        <v>0</v>
      </c>
      <c r="W98" s="162">
        <f t="shared" si="7"/>
        <v>-900</v>
      </c>
      <c r="X98" s="162">
        <f t="shared" si="8"/>
        <v>-900</v>
      </c>
      <c r="Y98" s="162">
        <f t="shared" si="9"/>
        <v>0</v>
      </c>
      <c r="Z98" s="159" t="s">
        <v>413</v>
      </c>
      <c r="AA98" s="159" t="s">
        <v>104</v>
      </c>
      <c r="AB98" s="159" t="s">
        <v>66</v>
      </c>
    </row>
    <row r="99" spans="1:28" x14ac:dyDescent="0.35">
      <c r="A99" s="159" t="s">
        <v>94</v>
      </c>
      <c r="B99" s="161">
        <v>43009</v>
      </c>
      <c r="C99" s="161">
        <v>43009</v>
      </c>
      <c r="D99" s="159" t="s">
        <v>400</v>
      </c>
      <c r="E99" s="160"/>
      <c r="F99" s="160"/>
      <c r="G99" s="159" t="s">
        <v>401</v>
      </c>
      <c r="H99" s="159" t="s">
        <v>104</v>
      </c>
      <c r="I99" s="162">
        <v>18</v>
      </c>
      <c r="J99" s="160"/>
      <c r="K99" s="160"/>
      <c r="L99" s="160"/>
      <c r="M99" s="160"/>
      <c r="N99" s="160"/>
      <c r="O99" s="160"/>
      <c r="P99" s="162">
        <v>21500</v>
      </c>
      <c r="Q99" s="162">
        <v>0</v>
      </c>
      <c r="R99" s="162">
        <v>1935</v>
      </c>
      <c r="S99" s="162">
        <v>1935</v>
      </c>
      <c r="T99" s="162">
        <v>0</v>
      </c>
      <c r="U99" s="162">
        <f t="shared" si="5"/>
        <v>-21500</v>
      </c>
      <c r="V99" s="162">
        <f t="shared" si="6"/>
        <v>0</v>
      </c>
      <c r="W99" s="162">
        <f t="shared" si="7"/>
        <v>-1935</v>
      </c>
      <c r="X99" s="162">
        <f t="shared" si="8"/>
        <v>-1935</v>
      </c>
      <c r="Y99" s="162">
        <f t="shared" si="9"/>
        <v>0</v>
      </c>
      <c r="Z99" s="159" t="s">
        <v>413</v>
      </c>
      <c r="AA99" s="159" t="s">
        <v>104</v>
      </c>
      <c r="AB99" s="159" t="s">
        <v>66</v>
      </c>
    </row>
    <row r="100" spans="1:28" x14ac:dyDescent="0.35">
      <c r="A100" s="159" t="s">
        <v>94</v>
      </c>
      <c r="B100" s="161">
        <v>43009</v>
      </c>
      <c r="C100" s="161">
        <v>43009</v>
      </c>
      <c r="D100" s="159" t="s">
        <v>400</v>
      </c>
      <c r="E100" s="160"/>
      <c r="F100" s="160"/>
      <c r="G100" s="159" t="s">
        <v>401</v>
      </c>
      <c r="H100" s="159" t="s">
        <v>104</v>
      </c>
      <c r="I100" s="162">
        <v>18</v>
      </c>
      <c r="J100" s="160"/>
      <c r="K100" s="160"/>
      <c r="L100" s="160"/>
      <c r="M100" s="160"/>
      <c r="N100" s="160"/>
      <c r="O100" s="160"/>
      <c r="P100" s="162">
        <v>5000</v>
      </c>
      <c r="Q100" s="162">
        <v>0</v>
      </c>
      <c r="R100" s="162">
        <v>450</v>
      </c>
      <c r="S100" s="162">
        <v>450</v>
      </c>
      <c r="T100" s="162">
        <v>0</v>
      </c>
      <c r="U100" s="162">
        <f t="shared" si="5"/>
        <v>-5000</v>
      </c>
      <c r="V100" s="162">
        <f t="shared" si="6"/>
        <v>0</v>
      </c>
      <c r="W100" s="162">
        <f t="shared" si="7"/>
        <v>-450</v>
      </c>
      <c r="X100" s="162">
        <f t="shared" si="8"/>
        <v>-450</v>
      </c>
      <c r="Y100" s="162">
        <f t="shared" si="9"/>
        <v>0</v>
      </c>
      <c r="Z100" s="159" t="s">
        <v>413</v>
      </c>
      <c r="AA100" s="159" t="s">
        <v>104</v>
      </c>
      <c r="AB100" s="159" t="s">
        <v>66</v>
      </c>
    </row>
    <row r="101" spans="1:28" x14ac:dyDescent="0.35">
      <c r="A101" s="159" t="s">
        <v>94</v>
      </c>
      <c r="B101" s="161">
        <v>43009</v>
      </c>
      <c r="C101" s="161">
        <v>43009</v>
      </c>
      <c r="D101" s="159" t="s">
        <v>400</v>
      </c>
      <c r="E101" s="160"/>
      <c r="F101" s="160"/>
      <c r="G101" s="159" t="s">
        <v>418</v>
      </c>
      <c r="H101" s="159" t="s">
        <v>104</v>
      </c>
      <c r="I101" s="162">
        <v>18</v>
      </c>
      <c r="J101" s="160"/>
      <c r="K101" s="160"/>
      <c r="L101" s="160"/>
      <c r="M101" s="160"/>
      <c r="N101" s="160"/>
      <c r="O101" s="160"/>
      <c r="P101" s="162">
        <v>5000</v>
      </c>
      <c r="Q101" s="162">
        <v>900</v>
      </c>
      <c r="R101" s="162">
        <v>0</v>
      </c>
      <c r="S101" s="162">
        <v>0</v>
      </c>
      <c r="T101" s="162">
        <v>0</v>
      </c>
      <c r="U101" s="162">
        <f t="shared" si="5"/>
        <v>-5000</v>
      </c>
      <c r="V101" s="162">
        <f t="shared" si="6"/>
        <v>-900</v>
      </c>
      <c r="W101" s="162">
        <f t="shared" si="7"/>
        <v>0</v>
      </c>
      <c r="X101" s="162">
        <f t="shared" si="8"/>
        <v>0</v>
      </c>
      <c r="Y101" s="162">
        <f t="shared" si="9"/>
        <v>0</v>
      </c>
      <c r="Z101" s="159" t="s">
        <v>413</v>
      </c>
      <c r="AA101" s="159" t="s">
        <v>104</v>
      </c>
      <c r="AB101" s="159" t="s">
        <v>66</v>
      </c>
    </row>
    <row r="102" spans="1:28" x14ac:dyDescent="0.35">
      <c r="A102" s="159" t="s">
        <v>94</v>
      </c>
      <c r="B102" s="161">
        <v>43009</v>
      </c>
      <c r="C102" s="161">
        <v>43009</v>
      </c>
      <c r="D102" s="159" t="s">
        <v>400</v>
      </c>
      <c r="E102" s="160"/>
      <c r="F102" s="160"/>
      <c r="G102" s="159" t="s">
        <v>414</v>
      </c>
      <c r="H102" s="159" t="s">
        <v>104</v>
      </c>
      <c r="I102" s="162">
        <v>18</v>
      </c>
      <c r="J102" s="160"/>
      <c r="K102" s="160"/>
      <c r="L102" s="160"/>
      <c r="M102" s="160"/>
      <c r="N102" s="160"/>
      <c r="O102" s="160"/>
      <c r="P102" s="162">
        <v>5000</v>
      </c>
      <c r="Q102" s="162">
        <v>900</v>
      </c>
      <c r="R102" s="162">
        <v>0</v>
      </c>
      <c r="S102" s="162">
        <v>0</v>
      </c>
      <c r="T102" s="162">
        <v>0</v>
      </c>
      <c r="U102" s="162">
        <f t="shared" si="5"/>
        <v>-5000</v>
      </c>
      <c r="V102" s="162">
        <f t="shared" si="6"/>
        <v>-900</v>
      </c>
      <c r="W102" s="162">
        <f t="shared" si="7"/>
        <v>0</v>
      </c>
      <c r="X102" s="162">
        <f t="shared" si="8"/>
        <v>0</v>
      </c>
      <c r="Y102" s="162">
        <f t="shared" si="9"/>
        <v>0</v>
      </c>
      <c r="Z102" s="159" t="s">
        <v>413</v>
      </c>
      <c r="AA102" s="159" t="s">
        <v>104</v>
      </c>
      <c r="AB102" s="159" t="s">
        <v>66</v>
      </c>
    </row>
    <row r="103" spans="1:28" x14ac:dyDescent="0.35">
      <c r="A103" s="159" t="s">
        <v>94</v>
      </c>
      <c r="B103" s="161">
        <v>43009</v>
      </c>
      <c r="C103" s="161">
        <v>43009</v>
      </c>
      <c r="D103" s="159" t="s">
        <v>400</v>
      </c>
      <c r="E103" s="160"/>
      <c r="F103" s="160"/>
      <c r="G103" s="159" t="s">
        <v>401</v>
      </c>
      <c r="H103" s="159" t="s">
        <v>104</v>
      </c>
      <c r="I103" s="162">
        <v>18</v>
      </c>
      <c r="J103" s="160"/>
      <c r="K103" s="160"/>
      <c r="L103" s="160"/>
      <c r="M103" s="160"/>
      <c r="N103" s="160"/>
      <c r="O103" s="160"/>
      <c r="P103" s="162">
        <v>100000</v>
      </c>
      <c r="Q103" s="162">
        <v>0</v>
      </c>
      <c r="R103" s="162">
        <v>9000</v>
      </c>
      <c r="S103" s="162">
        <v>9000</v>
      </c>
      <c r="T103" s="162">
        <v>0</v>
      </c>
      <c r="U103" s="162">
        <f t="shared" si="5"/>
        <v>-100000</v>
      </c>
      <c r="V103" s="162">
        <f t="shared" si="6"/>
        <v>0</v>
      </c>
      <c r="W103" s="162">
        <f t="shared" si="7"/>
        <v>-9000</v>
      </c>
      <c r="X103" s="162">
        <f t="shared" si="8"/>
        <v>-9000</v>
      </c>
      <c r="Y103" s="162">
        <f t="shared" si="9"/>
        <v>0</v>
      </c>
      <c r="Z103" s="159" t="s">
        <v>413</v>
      </c>
      <c r="AA103" s="159" t="s">
        <v>402</v>
      </c>
      <c r="AB103" s="159" t="s">
        <v>66</v>
      </c>
    </row>
    <row r="104" spans="1:28" x14ac:dyDescent="0.35">
      <c r="A104" s="159" t="s">
        <v>419</v>
      </c>
      <c r="B104" s="161">
        <v>43009</v>
      </c>
      <c r="C104" s="161">
        <v>43344</v>
      </c>
      <c r="D104" s="159" t="s">
        <v>400</v>
      </c>
      <c r="E104" s="160"/>
      <c r="F104" s="160"/>
      <c r="G104" s="159" t="s">
        <v>401</v>
      </c>
      <c r="H104" s="159" t="s">
        <v>104</v>
      </c>
      <c r="I104" s="162">
        <v>18</v>
      </c>
      <c r="J104" s="160"/>
      <c r="K104" s="160"/>
      <c r="L104" s="160"/>
      <c r="M104" s="160"/>
      <c r="N104" s="160"/>
      <c r="O104" s="160"/>
      <c r="P104" s="162">
        <v>100000</v>
      </c>
      <c r="Q104" s="162">
        <v>0</v>
      </c>
      <c r="R104" s="162">
        <v>9000</v>
      </c>
      <c r="S104" s="162">
        <v>9000</v>
      </c>
      <c r="T104" s="162">
        <v>0</v>
      </c>
      <c r="U104" s="162">
        <f t="shared" si="5"/>
        <v>-100000</v>
      </c>
      <c r="V104" s="162">
        <f t="shared" si="6"/>
        <v>0</v>
      </c>
      <c r="W104" s="162">
        <f t="shared" si="7"/>
        <v>-9000</v>
      </c>
      <c r="X104" s="162">
        <f t="shared" si="8"/>
        <v>-9000</v>
      </c>
      <c r="Y104" s="162">
        <f t="shared" si="9"/>
        <v>0</v>
      </c>
      <c r="Z104" s="159" t="s">
        <v>420</v>
      </c>
      <c r="AA104" s="159" t="s">
        <v>104</v>
      </c>
      <c r="AB104" s="159" t="s">
        <v>421</v>
      </c>
    </row>
    <row r="105" spans="1:28" x14ac:dyDescent="0.35">
      <c r="A105" s="159" t="s">
        <v>94</v>
      </c>
      <c r="B105" s="161">
        <v>43040</v>
      </c>
      <c r="C105" s="161">
        <v>43040</v>
      </c>
      <c r="D105" s="159" t="s">
        <v>411</v>
      </c>
      <c r="E105" s="160"/>
      <c r="F105" s="160"/>
      <c r="G105" s="159" t="s">
        <v>401</v>
      </c>
      <c r="H105" s="159" t="s">
        <v>104</v>
      </c>
      <c r="I105" s="162">
        <v>18</v>
      </c>
      <c r="J105" s="160"/>
      <c r="K105" s="160"/>
      <c r="L105" s="160"/>
      <c r="M105" s="160"/>
      <c r="N105" s="160"/>
      <c r="O105" s="160"/>
      <c r="P105" s="162">
        <v>102712</v>
      </c>
      <c r="Q105" s="162">
        <v>0</v>
      </c>
      <c r="R105" s="162">
        <v>9244.08</v>
      </c>
      <c r="S105" s="162">
        <v>9244.08</v>
      </c>
      <c r="T105" s="162">
        <v>0</v>
      </c>
      <c r="U105" s="162">
        <f t="shared" si="5"/>
        <v>-102712</v>
      </c>
      <c r="V105" s="162">
        <f t="shared" si="6"/>
        <v>0</v>
      </c>
      <c r="W105" s="162">
        <f t="shared" si="7"/>
        <v>-9244.08</v>
      </c>
      <c r="X105" s="162">
        <f t="shared" si="8"/>
        <v>-9244.08</v>
      </c>
      <c r="Y105" s="162">
        <f t="shared" si="9"/>
        <v>0</v>
      </c>
      <c r="Z105" s="159" t="s">
        <v>412</v>
      </c>
      <c r="AA105" s="159" t="s">
        <v>104</v>
      </c>
      <c r="AB105" s="159" t="s">
        <v>66</v>
      </c>
    </row>
    <row r="106" spans="1:28" x14ac:dyDescent="0.35">
      <c r="A106" s="159" t="s">
        <v>94</v>
      </c>
      <c r="B106" s="161">
        <v>43040</v>
      </c>
      <c r="C106" s="161">
        <v>43040</v>
      </c>
      <c r="D106" s="159" t="s">
        <v>400</v>
      </c>
      <c r="E106" s="160"/>
      <c r="F106" s="160"/>
      <c r="G106" s="159" t="s">
        <v>401</v>
      </c>
      <c r="H106" s="159" t="s">
        <v>104</v>
      </c>
      <c r="I106" s="162">
        <v>18</v>
      </c>
      <c r="J106" s="160"/>
      <c r="K106" s="160"/>
      <c r="L106" s="160"/>
      <c r="M106" s="160"/>
      <c r="N106" s="160"/>
      <c r="O106" s="160"/>
      <c r="P106" s="162">
        <v>31000</v>
      </c>
      <c r="Q106" s="162">
        <v>0</v>
      </c>
      <c r="R106" s="162">
        <v>2790</v>
      </c>
      <c r="S106" s="162">
        <v>2790</v>
      </c>
      <c r="T106" s="162">
        <v>0</v>
      </c>
      <c r="U106" s="162">
        <f t="shared" si="5"/>
        <v>-31000</v>
      </c>
      <c r="V106" s="162">
        <f t="shared" si="6"/>
        <v>0</v>
      </c>
      <c r="W106" s="162">
        <f t="shared" si="7"/>
        <v>-2790</v>
      </c>
      <c r="X106" s="162">
        <f t="shared" si="8"/>
        <v>-2790</v>
      </c>
      <c r="Y106" s="162">
        <f t="shared" si="9"/>
        <v>0</v>
      </c>
      <c r="Z106" s="159" t="s">
        <v>413</v>
      </c>
      <c r="AA106" s="159" t="s">
        <v>104</v>
      </c>
      <c r="AB106" s="159" t="s">
        <v>66</v>
      </c>
    </row>
    <row r="107" spans="1:28" x14ac:dyDescent="0.35">
      <c r="A107" s="159" t="s">
        <v>94</v>
      </c>
      <c r="B107" s="161">
        <v>43040</v>
      </c>
      <c r="C107" s="161">
        <v>43040</v>
      </c>
      <c r="D107" s="159" t="s">
        <v>400</v>
      </c>
      <c r="E107" s="160"/>
      <c r="F107" s="160"/>
      <c r="G107" s="159" t="s">
        <v>401</v>
      </c>
      <c r="H107" s="159" t="s">
        <v>104</v>
      </c>
      <c r="I107" s="162">
        <v>18</v>
      </c>
      <c r="J107" s="160"/>
      <c r="K107" s="160"/>
      <c r="L107" s="160"/>
      <c r="M107" s="160"/>
      <c r="N107" s="160"/>
      <c r="O107" s="160"/>
      <c r="P107" s="162">
        <v>38814</v>
      </c>
      <c r="Q107" s="162">
        <v>0</v>
      </c>
      <c r="R107" s="162">
        <v>3493.26</v>
      </c>
      <c r="S107" s="162">
        <v>3493.26</v>
      </c>
      <c r="T107" s="162">
        <v>0</v>
      </c>
      <c r="U107" s="162">
        <f t="shared" si="5"/>
        <v>-38814</v>
      </c>
      <c r="V107" s="162">
        <f t="shared" si="6"/>
        <v>0</v>
      </c>
      <c r="W107" s="162">
        <f t="shared" si="7"/>
        <v>-3493.26</v>
      </c>
      <c r="X107" s="162">
        <f t="shared" si="8"/>
        <v>-3493.26</v>
      </c>
      <c r="Y107" s="162">
        <f t="shared" si="9"/>
        <v>0</v>
      </c>
      <c r="Z107" s="159" t="s">
        <v>413</v>
      </c>
      <c r="AA107" s="159" t="s">
        <v>104</v>
      </c>
      <c r="AB107" s="159" t="s">
        <v>66</v>
      </c>
    </row>
    <row r="108" spans="1:28" x14ac:dyDescent="0.35">
      <c r="A108" s="159" t="s">
        <v>94</v>
      </c>
      <c r="B108" s="161">
        <v>43040</v>
      </c>
      <c r="C108" s="161">
        <v>43040</v>
      </c>
      <c r="D108" s="159" t="s">
        <v>400</v>
      </c>
      <c r="E108" s="160"/>
      <c r="F108" s="160"/>
      <c r="G108" s="159" t="s">
        <v>401</v>
      </c>
      <c r="H108" s="159" t="s">
        <v>104</v>
      </c>
      <c r="I108" s="162">
        <v>18</v>
      </c>
      <c r="J108" s="160"/>
      <c r="K108" s="160"/>
      <c r="L108" s="160"/>
      <c r="M108" s="160"/>
      <c r="N108" s="160"/>
      <c r="O108" s="160"/>
      <c r="P108" s="162">
        <v>21000</v>
      </c>
      <c r="Q108" s="162">
        <v>0</v>
      </c>
      <c r="R108" s="162">
        <v>1890</v>
      </c>
      <c r="S108" s="162">
        <v>1890</v>
      </c>
      <c r="T108" s="162">
        <v>0</v>
      </c>
      <c r="U108" s="162">
        <f t="shared" si="5"/>
        <v>-21000</v>
      </c>
      <c r="V108" s="162">
        <f t="shared" si="6"/>
        <v>0</v>
      </c>
      <c r="W108" s="162">
        <f t="shared" si="7"/>
        <v>-1890</v>
      </c>
      <c r="X108" s="162">
        <f t="shared" si="8"/>
        <v>-1890</v>
      </c>
      <c r="Y108" s="162">
        <f t="shared" si="9"/>
        <v>0</v>
      </c>
      <c r="Z108" s="159" t="s">
        <v>413</v>
      </c>
      <c r="AA108" s="159" t="s">
        <v>104</v>
      </c>
      <c r="AB108" s="159" t="s">
        <v>66</v>
      </c>
    </row>
    <row r="109" spans="1:28" x14ac:dyDescent="0.35">
      <c r="A109" s="159" t="s">
        <v>94</v>
      </c>
      <c r="B109" s="161">
        <v>43040</v>
      </c>
      <c r="C109" s="161">
        <v>43040</v>
      </c>
      <c r="D109" s="159" t="s">
        <v>400</v>
      </c>
      <c r="E109" s="160"/>
      <c r="F109" s="160"/>
      <c r="G109" s="159" t="s">
        <v>401</v>
      </c>
      <c r="H109" s="159" t="s">
        <v>104</v>
      </c>
      <c r="I109" s="162">
        <v>18</v>
      </c>
      <c r="J109" s="160"/>
      <c r="K109" s="160"/>
      <c r="L109" s="160"/>
      <c r="M109" s="160"/>
      <c r="N109" s="160"/>
      <c r="O109" s="160"/>
      <c r="P109" s="162">
        <v>79500</v>
      </c>
      <c r="Q109" s="162">
        <v>0</v>
      </c>
      <c r="R109" s="162">
        <v>7155</v>
      </c>
      <c r="S109" s="162">
        <v>7155</v>
      </c>
      <c r="T109" s="162">
        <v>0</v>
      </c>
      <c r="U109" s="162">
        <f t="shared" si="5"/>
        <v>-79500</v>
      </c>
      <c r="V109" s="162">
        <f t="shared" si="6"/>
        <v>0</v>
      </c>
      <c r="W109" s="162">
        <f t="shared" si="7"/>
        <v>-7155</v>
      </c>
      <c r="X109" s="162">
        <f t="shared" si="8"/>
        <v>-7155</v>
      </c>
      <c r="Y109" s="162">
        <f t="shared" si="9"/>
        <v>0</v>
      </c>
      <c r="Z109" s="159" t="s">
        <v>413</v>
      </c>
      <c r="AA109" s="159" t="s">
        <v>104</v>
      </c>
      <c r="AB109" s="159" t="s">
        <v>66</v>
      </c>
    </row>
    <row r="110" spans="1:28" x14ac:dyDescent="0.35">
      <c r="A110" s="159" t="s">
        <v>94</v>
      </c>
      <c r="B110" s="161">
        <v>43040</v>
      </c>
      <c r="C110" s="161">
        <v>43040</v>
      </c>
      <c r="D110" s="159" t="s">
        <v>400</v>
      </c>
      <c r="E110" s="160"/>
      <c r="F110" s="160"/>
      <c r="G110" s="159" t="s">
        <v>401</v>
      </c>
      <c r="H110" s="159" t="s">
        <v>104</v>
      </c>
      <c r="I110" s="162">
        <v>18</v>
      </c>
      <c r="J110" s="160"/>
      <c r="K110" s="160"/>
      <c r="L110" s="160"/>
      <c r="M110" s="160"/>
      <c r="N110" s="160"/>
      <c r="O110" s="160"/>
      <c r="P110" s="162">
        <v>7500</v>
      </c>
      <c r="Q110" s="162">
        <v>0</v>
      </c>
      <c r="R110" s="162">
        <v>675</v>
      </c>
      <c r="S110" s="162">
        <v>675</v>
      </c>
      <c r="T110" s="162">
        <v>0</v>
      </c>
      <c r="U110" s="162">
        <f t="shared" si="5"/>
        <v>-7500</v>
      </c>
      <c r="V110" s="162">
        <f t="shared" si="6"/>
        <v>0</v>
      </c>
      <c r="W110" s="162">
        <f t="shared" si="7"/>
        <v>-675</v>
      </c>
      <c r="X110" s="162">
        <f t="shared" si="8"/>
        <v>-675</v>
      </c>
      <c r="Y110" s="162">
        <f t="shared" si="9"/>
        <v>0</v>
      </c>
      <c r="Z110" s="159" t="s">
        <v>413</v>
      </c>
      <c r="AA110" s="159" t="s">
        <v>104</v>
      </c>
      <c r="AB110" s="159" t="s">
        <v>66</v>
      </c>
    </row>
    <row r="111" spans="1:28" x14ac:dyDescent="0.35">
      <c r="A111" s="159" t="s">
        <v>94</v>
      </c>
      <c r="B111" s="161">
        <v>43040</v>
      </c>
      <c r="C111" s="161">
        <v>43040</v>
      </c>
      <c r="D111" s="159" t="s">
        <v>400</v>
      </c>
      <c r="E111" s="160"/>
      <c r="F111" s="160"/>
      <c r="G111" s="159" t="s">
        <v>401</v>
      </c>
      <c r="H111" s="159" t="s">
        <v>104</v>
      </c>
      <c r="I111" s="162">
        <v>18</v>
      </c>
      <c r="J111" s="160"/>
      <c r="K111" s="160"/>
      <c r="L111" s="160"/>
      <c r="M111" s="160"/>
      <c r="N111" s="160"/>
      <c r="O111" s="160"/>
      <c r="P111" s="162">
        <v>200000</v>
      </c>
      <c r="Q111" s="162">
        <v>0</v>
      </c>
      <c r="R111" s="162">
        <v>18000</v>
      </c>
      <c r="S111" s="162">
        <v>18000</v>
      </c>
      <c r="T111" s="162">
        <v>0</v>
      </c>
      <c r="U111" s="162">
        <f t="shared" si="5"/>
        <v>-200000</v>
      </c>
      <c r="V111" s="162">
        <f t="shared" si="6"/>
        <v>0</v>
      </c>
      <c r="W111" s="162">
        <f t="shared" si="7"/>
        <v>-18000</v>
      </c>
      <c r="X111" s="162">
        <f t="shared" si="8"/>
        <v>-18000</v>
      </c>
      <c r="Y111" s="162">
        <f t="shared" si="9"/>
        <v>0</v>
      </c>
      <c r="Z111" s="159" t="s">
        <v>413</v>
      </c>
      <c r="AA111" s="159" t="s">
        <v>104</v>
      </c>
      <c r="AB111" s="159" t="s">
        <v>66</v>
      </c>
    </row>
    <row r="112" spans="1:28" x14ac:dyDescent="0.35">
      <c r="A112" s="159" t="s">
        <v>94</v>
      </c>
      <c r="B112" s="161">
        <v>43040</v>
      </c>
      <c r="C112" s="161">
        <v>43040</v>
      </c>
      <c r="D112" s="159" t="s">
        <v>400</v>
      </c>
      <c r="E112" s="160"/>
      <c r="F112" s="160"/>
      <c r="G112" s="159" t="s">
        <v>401</v>
      </c>
      <c r="H112" s="159" t="s">
        <v>104</v>
      </c>
      <c r="I112" s="162">
        <v>18</v>
      </c>
      <c r="J112" s="160"/>
      <c r="K112" s="160"/>
      <c r="L112" s="160"/>
      <c r="M112" s="160"/>
      <c r="N112" s="160"/>
      <c r="O112" s="160"/>
      <c r="P112" s="162">
        <v>20000</v>
      </c>
      <c r="Q112" s="162">
        <v>0</v>
      </c>
      <c r="R112" s="162">
        <v>1800</v>
      </c>
      <c r="S112" s="162">
        <v>1800</v>
      </c>
      <c r="T112" s="162">
        <v>0</v>
      </c>
      <c r="U112" s="162">
        <f t="shared" si="5"/>
        <v>-20000</v>
      </c>
      <c r="V112" s="162">
        <f t="shared" si="6"/>
        <v>0</v>
      </c>
      <c r="W112" s="162">
        <f t="shared" si="7"/>
        <v>-1800</v>
      </c>
      <c r="X112" s="162">
        <f t="shared" si="8"/>
        <v>-1800</v>
      </c>
      <c r="Y112" s="162">
        <f t="shared" si="9"/>
        <v>0</v>
      </c>
      <c r="Z112" s="159" t="s">
        <v>413</v>
      </c>
      <c r="AA112" s="159" t="s">
        <v>104</v>
      </c>
      <c r="AB112" s="159" t="s">
        <v>66</v>
      </c>
    </row>
    <row r="113" spans="1:28" x14ac:dyDescent="0.35">
      <c r="A113" s="159" t="s">
        <v>94</v>
      </c>
      <c r="B113" s="161">
        <v>43040</v>
      </c>
      <c r="C113" s="161">
        <v>43040</v>
      </c>
      <c r="D113" s="159" t="s">
        <v>400</v>
      </c>
      <c r="E113" s="160"/>
      <c r="F113" s="160"/>
      <c r="G113" s="159" t="s">
        <v>401</v>
      </c>
      <c r="H113" s="159" t="s">
        <v>104</v>
      </c>
      <c r="I113" s="162">
        <v>18</v>
      </c>
      <c r="J113" s="160"/>
      <c r="K113" s="160"/>
      <c r="L113" s="160"/>
      <c r="M113" s="160"/>
      <c r="N113" s="160"/>
      <c r="O113" s="160"/>
      <c r="P113" s="162">
        <v>82500</v>
      </c>
      <c r="Q113" s="162">
        <v>0</v>
      </c>
      <c r="R113" s="162">
        <v>7425</v>
      </c>
      <c r="S113" s="162">
        <v>7425</v>
      </c>
      <c r="T113" s="162">
        <v>0</v>
      </c>
      <c r="U113" s="162">
        <f t="shared" si="5"/>
        <v>-82500</v>
      </c>
      <c r="V113" s="162">
        <f t="shared" si="6"/>
        <v>0</v>
      </c>
      <c r="W113" s="162">
        <f t="shared" si="7"/>
        <v>-7425</v>
      </c>
      <c r="X113" s="162">
        <f t="shared" si="8"/>
        <v>-7425</v>
      </c>
      <c r="Y113" s="162">
        <f t="shared" si="9"/>
        <v>0</v>
      </c>
      <c r="Z113" s="159" t="s">
        <v>413</v>
      </c>
      <c r="AA113" s="159" t="s">
        <v>104</v>
      </c>
      <c r="AB113" s="159" t="s">
        <v>66</v>
      </c>
    </row>
    <row r="114" spans="1:28" x14ac:dyDescent="0.35">
      <c r="A114" s="159" t="s">
        <v>94</v>
      </c>
      <c r="B114" s="161">
        <v>43040</v>
      </c>
      <c r="C114" s="161">
        <v>43040</v>
      </c>
      <c r="D114" s="159" t="s">
        <v>400</v>
      </c>
      <c r="E114" s="160"/>
      <c r="F114" s="160"/>
      <c r="G114" s="159" t="s">
        <v>401</v>
      </c>
      <c r="H114" s="159" t="s">
        <v>104</v>
      </c>
      <c r="I114" s="162">
        <v>18</v>
      </c>
      <c r="J114" s="160"/>
      <c r="K114" s="160"/>
      <c r="L114" s="160"/>
      <c r="M114" s="160"/>
      <c r="N114" s="160"/>
      <c r="O114" s="160"/>
      <c r="P114" s="162">
        <v>50000</v>
      </c>
      <c r="Q114" s="162">
        <v>0</v>
      </c>
      <c r="R114" s="162">
        <v>4500</v>
      </c>
      <c r="S114" s="162">
        <v>4500</v>
      </c>
      <c r="T114" s="162">
        <v>0</v>
      </c>
      <c r="U114" s="162">
        <f t="shared" si="5"/>
        <v>-50000</v>
      </c>
      <c r="V114" s="162">
        <f t="shared" si="6"/>
        <v>0</v>
      </c>
      <c r="W114" s="162">
        <f t="shared" si="7"/>
        <v>-4500</v>
      </c>
      <c r="X114" s="162">
        <f t="shared" si="8"/>
        <v>-4500</v>
      </c>
      <c r="Y114" s="162">
        <f t="shared" si="9"/>
        <v>0</v>
      </c>
      <c r="Z114" s="159" t="s">
        <v>413</v>
      </c>
      <c r="AA114" s="159" t="s">
        <v>104</v>
      </c>
      <c r="AB114" s="159" t="s">
        <v>66</v>
      </c>
    </row>
    <row r="115" spans="1:28" x14ac:dyDescent="0.35">
      <c r="A115" s="159" t="s">
        <v>94</v>
      </c>
      <c r="B115" s="161">
        <v>43040</v>
      </c>
      <c r="C115" s="161">
        <v>43040</v>
      </c>
      <c r="D115" s="159" t="s">
        <v>400</v>
      </c>
      <c r="E115" s="160"/>
      <c r="F115" s="160"/>
      <c r="G115" s="159" t="s">
        <v>401</v>
      </c>
      <c r="H115" s="159" t="s">
        <v>104</v>
      </c>
      <c r="I115" s="162">
        <v>18</v>
      </c>
      <c r="J115" s="160"/>
      <c r="K115" s="160"/>
      <c r="L115" s="160"/>
      <c r="M115" s="160"/>
      <c r="N115" s="160"/>
      <c r="O115" s="160"/>
      <c r="P115" s="162">
        <v>325000</v>
      </c>
      <c r="Q115" s="162">
        <v>0</v>
      </c>
      <c r="R115" s="162">
        <v>29250</v>
      </c>
      <c r="S115" s="162">
        <v>29250</v>
      </c>
      <c r="T115" s="162">
        <v>0</v>
      </c>
      <c r="U115" s="162">
        <f t="shared" si="5"/>
        <v>-325000</v>
      </c>
      <c r="V115" s="162">
        <f t="shared" si="6"/>
        <v>0</v>
      </c>
      <c r="W115" s="162">
        <f t="shared" si="7"/>
        <v>-29250</v>
      </c>
      <c r="X115" s="162">
        <f t="shared" si="8"/>
        <v>-29250</v>
      </c>
      <c r="Y115" s="162">
        <f t="shared" si="9"/>
        <v>0</v>
      </c>
      <c r="Z115" s="159" t="s">
        <v>413</v>
      </c>
      <c r="AA115" s="159" t="s">
        <v>104</v>
      </c>
      <c r="AB115" s="159" t="s">
        <v>66</v>
      </c>
    </row>
    <row r="116" spans="1:28" x14ac:dyDescent="0.35">
      <c r="A116" s="159" t="s">
        <v>94</v>
      </c>
      <c r="B116" s="161">
        <v>43040</v>
      </c>
      <c r="C116" s="161">
        <v>43040</v>
      </c>
      <c r="D116" s="159" t="s">
        <v>400</v>
      </c>
      <c r="E116" s="160"/>
      <c r="F116" s="160"/>
      <c r="G116" s="159" t="s">
        <v>401</v>
      </c>
      <c r="H116" s="159" t="s">
        <v>104</v>
      </c>
      <c r="I116" s="162">
        <v>18</v>
      </c>
      <c r="J116" s="160"/>
      <c r="K116" s="160"/>
      <c r="L116" s="160"/>
      <c r="M116" s="160"/>
      <c r="N116" s="160"/>
      <c r="O116" s="160"/>
      <c r="P116" s="162">
        <v>45000</v>
      </c>
      <c r="Q116" s="162">
        <v>0</v>
      </c>
      <c r="R116" s="162">
        <v>4050</v>
      </c>
      <c r="S116" s="162">
        <v>4050</v>
      </c>
      <c r="T116" s="162">
        <v>0</v>
      </c>
      <c r="U116" s="162">
        <f t="shared" si="5"/>
        <v>-45000</v>
      </c>
      <c r="V116" s="162">
        <f t="shared" si="6"/>
        <v>0</v>
      </c>
      <c r="W116" s="162">
        <f t="shared" si="7"/>
        <v>-4050</v>
      </c>
      <c r="X116" s="162">
        <f t="shared" si="8"/>
        <v>-4050</v>
      </c>
      <c r="Y116" s="162">
        <f t="shared" si="9"/>
        <v>0</v>
      </c>
      <c r="Z116" s="159" t="s">
        <v>413</v>
      </c>
      <c r="AA116" s="159" t="s">
        <v>104</v>
      </c>
      <c r="AB116" s="159" t="s">
        <v>66</v>
      </c>
    </row>
    <row r="117" spans="1:28" x14ac:dyDescent="0.35">
      <c r="A117" s="159" t="s">
        <v>94</v>
      </c>
      <c r="B117" s="161">
        <v>43040</v>
      </c>
      <c r="C117" s="161">
        <v>43040</v>
      </c>
      <c r="D117" s="159" t="s">
        <v>400</v>
      </c>
      <c r="E117" s="160"/>
      <c r="F117" s="160"/>
      <c r="G117" s="159" t="s">
        <v>401</v>
      </c>
      <c r="H117" s="159" t="s">
        <v>104</v>
      </c>
      <c r="I117" s="162">
        <v>18</v>
      </c>
      <c r="J117" s="160"/>
      <c r="K117" s="160"/>
      <c r="L117" s="160"/>
      <c r="M117" s="160"/>
      <c r="N117" s="160"/>
      <c r="O117" s="160"/>
      <c r="P117" s="162">
        <v>60000</v>
      </c>
      <c r="Q117" s="162">
        <v>0</v>
      </c>
      <c r="R117" s="162">
        <v>5400</v>
      </c>
      <c r="S117" s="162">
        <v>5400</v>
      </c>
      <c r="T117" s="162">
        <v>0</v>
      </c>
      <c r="U117" s="162">
        <f t="shared" si="5"/>
        <v>-60000</v>
      </c>
      <c r="V117" s="162">
        <f t="shared" si="6"/>
        <v>0</v>
      </c>
      <c r="W117" s="162">
        <f t="shared" si="7"/>
        <v>-5400</v>
      </c>
      <c r="X117" s="162">
        <f t="shared" si="8"/>
        <v>-5400</v>
      </c>
      <c r="Y117" s="162">
        <f t="shared" si="9"/>
        <v>0</v>
      </c>
      <c r="Z117" s="159" t="s">
        <v>413</v>
      </c>
      <c r="AA117" s="159" t="s">
        <v>104</v>
      </c>
      <c r="AB117" s="159" t="s">
        <v>66</v>
      </c>
    </row>
    <row r="118" spans="1:28" x14ac:dyDescent="0.35">
      <c r="A118" s="159" t="s">
        <v>94</v>
      </c>
      <c r="B118" s="161">
        <v>43040</v>
      </c>
      <c r="C118" s="161">
        <v>43040</v>
      </c>
      <c r="D118" s="159" t="s">
        <v>400</v>
      </c>
      <c r="E118" s="160"/>
      <c r="F118" s="160"/>
      <c r="G118" s="159" t="s">
        <v>401</v>
      </c>
      <c r="H118" s="159" t="s">
        <v>104</v>
      </c>
      <c r="I118" s="162">
        <v>18</v>
      </c>
      <c r="J118" s="160"/>
      <c r="K118" s="160"/>
      <c r="L118" s="160"/>
      <c r="M118" s="160"/>
      <c r="N118" s="160"/>
      <c r="O118" s="160"/>
      <c r="P118" s="162">
        <v>90000</v>
      </c>
      <c r="Q118" s="162">
        <v>0</v>
      </c>
      <c r="R118" s="162">
        <v>8100</v>
      </c>
      <c r="S118" s="162">
        <v>8100</v>
      </c>
      <c r="T118" s="162">
        <v>0</v>
      </c>
      <c r="U118" s="162">
        <f t="shared" si="5"/>
        <v>-90000</v>
      </c>
      <c r="V118" s="162">
        <f t="shared" si="6"/>
        <v>0</v>
      </c>
      <c r="W118" s="162">
        <f t="shared" si="7"/>
        <v>-8100</v>
      </c>
      <c r="X118" s="162">
        <f t="shared" si="8"/>
        <v>-8100</v>
      </c>
      <c r="Y118" s="162">
        <f t="shared" si="9"/>
        <v>0</v>
      </c>
      <c r="Z118" s="159" t="s">
        <v>413</v>
      </c>
      <c r="AA118" s="159" t="s">
        <v>104</v>
      </c>
      <c r="AB118" s="159" t="s">
        <v>66</v>
      </c>
    </row>
    <row r="119" spans="1:28" x14ac:dyDescent="0.35">
      <c r="A119" s="159" t="s">
        <v>94</v>
      </c>
      <c r="B119" s="161">
        <v>43040</v>
      </c>
      <c r="C119" s="161">
        <v>43040</v>
      </c>
      <c r="D119" s="159" t="s">
        <v>400</v>
      </c>
      <c r="E119" s="160"/>
      <c r="F119" s="160"/>
      <c r="G119" s="159" t="s">
        <v>401</v>
      </c>
      <c r="H119" s="159" t="s">
        <v>104</v>
      </c>
      <c r="I119" s="162">
        <v>18</v>
      </c>
      <c r="J119" s="160"/>
      <c r="K119" s="160"/>
      <c r="L119" s="160"/>
      <c r="M119" s="160"/>
      <c r="N119" s="160"/>
      <c r="O119" s="160"/>
      <c r="P119" s="162">
        <v>10000</v>
      </c>
      <c r="Q119" s="162">
        <v>0</v>
      </c>
      <c r="R119" s="162">
        <v>900</v>
      </c>
      <c r="S119" s="162">
        <v>900</v>
      </c>
      <c r="T119" s="162">
        <v>0</v>
      </c>
      <c r="U119" s="162">
        <f t="shared" si="5"/>
        <v>-10000</v>
      </c>
      <c r="V119" s="162">
        <f t="shared" si="6"/>
        <v>0</v>
      </c>
      <c r="W119" s="162">
        <f t="shared" si="7"/>
        <v>-900</v>
      </c>
      <c r="X119" s="162">
        <f t="shared" si="8"/>
        <v>-900</v>
      </c>
      <c r="Y119" s="162">
        <f t="shared" si="9"/>
        <v>0</v>
      </c>
      <c r="Z119" s="159" t="s">
        <v>413</v>
      </c>
      <c r="AA119" s="159" t="s">
        <v>104</v>
      </c>
      <c r="AB119" s="159" t="s">
        <v>66</v>
      </c>
    </row>
    <row r="120" spans="1:28" x14ac:dyDescent="0.35">
      <c r="A120" s="159" t="s">
        <v>94</v>
      </c>
      <c r="B120" s="161">
        <v>43040</v>
      </c>
      <c r="C120" s="161">
        <v>43040</v>
      </c>
      <c r="D120" s="159" t="s">
        <v>400</v>
      </c>
      <c r="E120" s="160"/>
      <c r="F120" s="160"/>
      <c r="G120" s="159" t="s">
        <v>401</v>
      </c>
      <c r="H120" s="159" t="s">
        <v>104</v>
      </c>
      <c r="I120" s="162">
        <v>18</v>
      </c>
      <c r="J120" s="160"/>
      <c r="K120" s="160"/>
      <c r="L120" s="160"/>
      <c r="M120" s="160"/>
      <c r="N120" s="160"/>
      <c r="O120" s="160"/>
      <c r="P120" s="162">
        <v>20000</v>
      </c>
      <c r="Q120" s="162">
        <v>0</v>
      </c>
      <c r="R120" s="162">
        <v>1800</v>
      </c>
      <c r="S120" s="162">
        <v>1800</v>
      </c>
      <c r="T120" s="162">
        <v>0</v>
      </c>
      <c r="U120" s="162">
        <f t="shared" si="5"/>
        <v>-20000</v>
      </c>
      <c r="V120" s="162">
        <f t="shared" si="6"/>
        <v>0</v>
      </c>
      <c r="W120" s="162">
        <f t="shared" si="7"/>
        <v>-1800</v>
      </c>
      <c r="X120" s="162">
        <f t="shared" si="8"/>
        <v>-1800</v>
      </c>
      <c r="Y120" s="162">
        <f t="shared" si="9"/>
        <v>0</v>
      </c>
      <c r="Z120" s="159" t="s">
        <v>413</v>
      </c>
      <c r="AA120" s="159" t="s">
        <v>104</v>
      </c>
      <c r="AB120" s="159" t="s">
        <v>66</v>
      </c>
    </row>
    <row r="121" spans="1:28" x14ac:dyDescent="0.35">
      <c r="A121" s="159" t="s">
        <v>94</v>
      </c>
      <c r="B121" s="161">
        <v>43040</v>
      </c>
      <c r="C121" s="161">
        <v>43040</v>
      </c>
      <c r="D121" s="159" t="s">
        <v>400</v>
      </c>
      <c r="E121" s="160"/>
      <c r="F121" s="160"/>
      <c r="G121" s="159" t="s">
        <v>401</v>
      </c>
      <c r="H121" s="159" t="s">
        <v>104</v>
      </c>
      <c r="I121" s="162">
        <v>18</v>
      </c>
      <c r="J121" s="160"/>
      <c r="K121" s="160"/>
      <c r="L121" s="160"/>
      <c r="M121" s="160"/>
      <c r="N121" s="160"/>
      <c r="O121" s="160"/>
      <c r="P121" s="162">
        <v>22500</v>
      </c>
      <c r="Q121" s="162">
        <v>0</v>
      </c>
      <c r="R121" s="162">
        <v>2025</v>
      </c>
      <c r="S121" s="162">
        <v>2025</v>
      </c>
      <c r="T121" s="162">
        <v>0</v>
      </c>
      <c r="U121" s="162">
        <f t="shared" si="5"/>
        <v>-22500</v>
      </c>
      <c r="V121" s="162">
        <f t="shared" si="6"/>
        <v>0</v>
      </c>
      <c r="W121" s="162">
        <f t="shared" si="7"/>
        <v>-2025</v>
      </c>
      <c r="X121" s="162">
        <f t="shared" si="8"/>
        <v>-2025</v>
      </c>
      <c r="Y121" s="162">
        <f t="shared" si="9"/>
        <v>0</v>
      </c>
      <c r="Z121" s="159" t="s">
        <v>413</v>
      </c>
      <c r="AA121" s="159" t="s">
        <v>104</v>
      </c>
      <c r="AB121" s="159" t="s">
        <v>66</v>
      </c>
    </row>
    <row r="122" spans="1:28" x14ac:dyDescent="0.35">
      <c r="A122" s="159" t="s">
        <v>94</v>
      </c>
      <c r="B122" s="161">
        <v>43040</v>
      </c>
      <c r="C122" s="161">
        <v>43040</v>
      </c>
      <c r="D122" s="159" t="s">
        <v>400</v>
      </c>
      <c r="E122" s="160"/>
      <c r="F122" s="160"/>
      <c r="G122" s="159" t="s">
        <v>401</v>
      </c>
      <c r="H122" s="159" t="s">
        <v>104</v>
      </c>
      <c r="I122" s="162">
        <v>18</v>
      </c>
      <c r="J122" s="160"/>
      <c r="K122" s="160"/>
      <c r="L122" s="160"/>
      <c r="M122" s="160"/>
      <c r="N122" s="160"/>
      <c r="O122" s="160"/>
      <c r="P122" s="162">
        <v>105000</v>
      </c>
      <c r="Q122" s="162">
        <v>0</v>
      </c>
      <c r="R122" s="162">
        <v>9450</v>
      </c>
      <c r="S122" s="162">
        <v>9450</v>
      </c>
      <c r="T122" s="162">
        <v>0</v>
      </c>
      <c r="U122" s="162">
        <f t="shared" si="5"/>
        <v>-105000</v>
      </c>
      <c r="V122" s="162">
        <f t="shared" si="6"/>
        <v>0</v>
      </c>
      <c r="W122" s="162">
        <f t="shared" si="7"/>
        <v>-9450</v>
      </c>
      <c r="X122" s="162">
        <f t="shared" si="8"/>
        <v>-9450</v>
      </c>
      <c r="Y122" s="162">
        <f t="shared" si="9"/>
        <v>0</v>
      </c>
      <c r="Z122" s="159" t="s">
        <v>413</v>
      </c>
      <c r="AA122" s="159" t="s">
        <v>104</v>
      </c>
      <c r="AB122" s="159" t="s">
        <v>66</v>
      </c>
    </row>
    <row r="123" spans="1:28" x14ac:dyDescent="0.35">
      <c r="A123" s="159" t="s">
        <v>94</v>
      </c>
      <c r="B123" s="161">
        <v>43040</v>
      </c>
      <c r="C123" s="161">
        <v>43040</v>
      </c>
      <c r="D123" s="159" t="s">
        <v>400</v>
      </c>
      <c r="E123" s="160"/>
      <c r="F123" s="160"/>
      <c r="G123" s="159" t="s">
        <v>401</v>
      </c>
      <c r="H123" s="159" t="s">
        <v>104</v>
      </c>
      <c r="I123" s="162">
        <v>18</v>
      </c>
      <c r="J123" s="160"/>
      <c r="K123" s="160"/>
      <c r="L123" s="160"/>
      <c r="M123" s="160"/>
      <c r="N123" s="160"/>
      <c r="O123" s="160"/>
      <c r="P123" s="162">
        <v>7500</v>
      </c>
      <c r="Q123" s="162">
        <v>0</v>
      </c>
      <c r="R123" s="162">
        <v>675</v>
      </c>
      <c r="S123" s="162">
        <v>675</v>
      </c>
      <c r="T123" s="162">
        <v>0</v>
      </c>
      <c r="U123" s="162">
        <f t="shared" si="5"/>
        <v>-7500</v>
      </c>
      <c r="V123" s="162">
        <f t="shared" si="6"/>
        <v>0</v>
      </c>
      <c r="W123" s="162">
        <f t="shared" si="7"/>
        <v>-675</v>
      </c>
      <c r="X123" s="162">
        <f t="shared" si="8"/>
        <v>-675</v>
      </c>
      <c r="Y123" s="162">
        <f t="shared" si="9"/>
        <v>0</v>
      </c>
      <c r="Z123" s="159" t="s">
        <v>413</v>
      </c>
      <c r="AA123" s="159" t="s">
        <v>104</v>
      </c>
      <c r="AB123" s="159" t="s">
        <v>66</v>
      </c>
    </row>
    <row r="124" spans="1:28" x14ac:dyDescent="0.35">
      <c r="A124" s="159" t="s">
        <v>94</v>
      </c>
      <c r="B124" s="161">
        <v>43040</v>
      </c>
      <c r="C124" s="161">
        <v>43040</v>
      </c>
      <c r="D124" s="159" t="s">
        <v>400</v>
      </c>
      <c r="E124" s="160"/>
      <c r="F124" s="160"/>
      <c r="G124" s="159" t="s">
        <v>401</v>
      </c>
      <c r="H124" s="159" t="s">
        <v>104</v>
      </c>
      <c r="I124" s="162">
        <v>18</v>
      </c>
      <c r="J124" s="160"/>
      <c r="K124" s="160"/>
      <c r="L124" s="160"/>
      <c r="M124" s="160"/>
      <c r="N124" s="160"/>
      <c r="O124" s="160"/>
      <c r="P124" s="162">
        <v>3000</v>
      </c>
      <c r="Q124" s="162">
        <v>0</v>
      </c>
      <c r="R124" s="162">
        <v>270</v>
      </c>
      <c r="S124" s="162">
        <v>270</v>
      </c>
      <c r="T124" s="162">
        <v>0</v>
      </c>
      <c r="U124" s="162">
        <f t="shared" si="5"/>
        <v>-3000</v>
      </c>
      <c r="V124" s="162">
        <f t="shared" si="6"/>
        <v>0</v>
      </c>
      <c r="W124" s="162">
        <f t="shared" si="7"/>
        <v>-270</v>
      </c>
      <c r="X124" s="162">
        <f t="shared" si="8"/>
        <v>-270</v>
      </c>
      <c r="Y124" s="162">
        <f t="shared" si="9"/>
        <v>0</v>
      </c>
      <c r="Z124" s="159" t="s">
        <v>413</v>
      </c>
      <c r="AA124" s="159" t="s">
        <v>104</v>
      </c>
      <c r="AB124" s="159" t="s">
        <v>66</v>
      </c>
    </row>
    <row r="125" spans="1:28" x14ac:dyDescent="0.35">
      <c r="A125" s="159" t="s">
        <v>94</v>
      </c>
      <c r="B125" s="161">
        <v>43040</v>
      </c>
      <c r="C125" s="161">
        <v>43040</v>
      </c>
      <c r="D125" s="159" t="s">
        <v>400</v>
      </c>
      <c r="E125" s="160"/>
      <c r="F125" s="160"/>
      <c r="G125" s="159" t="s">
        <v>401</v>
      </c>
      <c r="H125" s="159" t="s">
        <v>104</v>
      </c>
      <c r="I125" s="162">
        <v>18</v>
      </c>
      <c r="J125" s="160"/>
      <c r="K125" s="160"/>
      <c r="L125" s="160"/>
      <c r="M125" s="160"/>
      <c r="N125" s="160"/>
      <c r="O125" s="160"/>
      <c r="P125" s="162">
        <v>120000</v>
      </c>
      <c r="Q125" s="162">
        <v>0</v>
      </c>
      <c r="R125" s="162">
        <v>10800</v>
      </c>
      <c r="S125" s="162">
        <v>10800</v>
      </c>
      <c r="T125" s="162">
        <v>0</v>
      </c>
      <c r="U125" s="162">
        <f t="shared" si="5"/>
        <v>-120000</v>
      </c>
      <c r="V125" s="162">
        <f t="shared" si="6"/>
        <v>0</v>
      </c>
      <c r="W125" s="162">
        <f t="shared" si="7"/>
        <v>-10800</v>
      </c>
      <c r="X125" s="162">
        <f t="shared" si="8"/>
        <v>-10800</v>
      </c>
      <c r="Y125" s="162">
        <f t="shared" si="9"/>
        <v>0</v>
      </c>
      <c r="Z125" s="159" t="s">
        <v>413</v>
      </c>
      <c r="AA125" s="159" t="s">
        <v>104</v>
      </c>
      <c r="AB125" s="159" t="s">
        <v>66</v>
      </c>
    </row>
    <row r="126" spans="1:28" x14ac:dyDescent="0.35">
      <c r="A126" s="159" t="s">
        <v>94</v>
      </c>
      <c r="B126" s="161">
        <v>43040</v>
      </c>
      <c r="C126" s="161">
        <v>43040</v>
      </c>
      <c r="D126" s="159" t="s">
        <v>400</v>
      </c>
      <c r="E126" s="160"/>
      <c r="F126" s="160"/>
      <c r="G126" s="159" t="s">
        <v>401</v>
      </c>
      <c r="H126" s="159" t="s">
        <v>104</v>
      </c>
      <c r="I126" s="162">
        <v>18</v>
      </c>
      <c r="J126" s="160"/>
      <c r="K126" s="160"/>
      <c r="L126" s="160"/>
      <c r="M126" s="160"/>
      <c r="N126" s="160"/>
      <c r="O126" s="160"/>
      <c r="P126" s="162">
        <v>212500</v>
      </c>
      <c r="Q126" s="162">
        <v>0</v>
      </c>
      <c r="R126" s="162">
        <v>19125</v>
      </c>
      <c r="S126" s="162">
        <v>19125</v>
      </c>
      <c r="T126" s="162">
        <v>0</v>
      </c>
      <c r="U126" s="162">
        <f t="shared" si="5"/>
        <v>-212500</v>
      </c>
      <c r="V126" s="162">
        <f t="shared" si="6"/>
        <v>0</v>
      </c>
      <c r="W126" s="162">
        <f t="shared" si="7"/>
        <v>-19125</v>
      </c>
      <c r="X126" s="162">
        <f t="shared" si="8"/>
        <v>-19125</v>
      </c>
      <c r="Y126" s="162">
        <f t="shared" si="9"/>
        <v>0</v>
      </c>
      <c r="Z126" s="159" t="s">
        <v>413</v>
      </c>
      <c r="AA126" s="159" t="s">
        <v>104</v>
      </c>
      <c r="AB126" s="159" t="s">
        <v>66</v>
      </c>
    </row>
    <row r="127" spans="1:28" x14ac:dyDescent="0.35">
      <c r="A127" s="159" t="s">
        <v>94</v>
      </c>
      <c r="B127" s="161">
        <v>43040</v>
      </c>
      <c r="C127" s="161">
        <v>43040</v>
      </c>
      <c r="D127" s="159" t="s">
        <v>400</v>
      </c>
      <c r="E127" s="160"/>
      <c r="F127" s="160"/>
      <c r="G127" s="159" t="s">
        <v>401</v>
      </c>
      <c r="H127" s="159" t="s">
        <v>104</v>
      </c>
      <c r="I127" s="162">
        <v>18</v>
      </c>
      <c r="J127" s="160"/>
      <c r="K127" s="160"/>
      <c r="L127" s="160"/>
      <c r="M127" s="160"/>
      <c r="N127" s="160"/>
      <c r="O127" s="160"/>
      <c r="P127" s="162">
        <v>20000</v>
      </c>
      <c r="Q127" s="162">
        <v>0</v>
      </c>
      <c r="R127" s="162">
        <v>1800</v>
      </c>
      <c r="S127" s="162">
        <v>1800</v>
      </c>
      <c r="T127" s="162">
        <v>0</v>
      </c>
      <c r="U127" s="162">
        <f t="shared" si="5"/>
        <v>-20000</v>
      </c>
      <c r="V127" s="162">
        <f t="shared" si="6"/>
        <v>0</v>
      </c>
      <c r="W127" s="162">
        <f t="shared" si="7"/>
        <v>-1800</v>
      </c>
      <c r="X127" s="162">
        <f t="shared" si="8"/>
        <v>-1800</v>
      </c>
      <c r="Y127" s="162">
        <f t="shared" si="9"/>
        <v>0</v>
      </c>
      <c r="Z127" s="159" t="s">
        <v>413</v>
      </c>
      <c r="AA127" s="159" t="s">
        <v>104</v>
      </c>
      <c r="AB127" s="159" t="s">
        <v>66</v>
      </c>
    </row>
    <row r="128" spans="1:28" x14ac:dyDescent="0.35">
      <c r="A128" s="159" t="s">
        <v>94</v>
      </c>
      <c r="B128" s="161">
        <v>43040</v>
      </c>
      <c r="C128" s="161">
        <v>43040</v>
      </c>
      <c r="D128" s="159" t="s">
        <v>400</v>
      </c>
      <c r="E128" s="160"/>
      <c r="F128" s="160"/>
      <c r="G128" s="159" t="s">
        <v>401</v>
      </c>
      <c r="H128" s="159" t="s">
        <v>104</v>
      </c>
      <c r="I128" s="162">
        <v>18</v>
      </c>
      <c r="J128" s="160"/>
      <c r="K128" s="160"/>
      <c r="L128" s="160"/>
      <c r="M128" s="160"/>
      <c r="N128" s="160"/>
      <c r="O128" s="160"/>
      <c r="P128" s="162">
        <v>30000</v>
      </c>
      <c r="Q128" s="162">
        <v>0</v>
      </c>
      <c r="R128" s="162">
        <v>2700</v>
      </c>
      <c r="S128" s="162">
        <v>2700</v>
      </c>
      <c r="T128" s="162">
        <v>0</v>
      </c>
      <c r="U128" s="162">
        <f t="shared" si="5"/>
        <v>-30000</v>
      </c>
      <c r="V128" s="162">
        <f t="shared" si="6"/>
        <v>0</v>
      </c>
      <c r="W128" s="162">
        <f t="shared" si="7"/>
        <v>-2700</v>
      </c>
      <c r="X128" s="162">
        <f t="shared" si="8"/>
        <v>-2700</v>
      </c>
      <c r="Y128" s="162">
        <f t="shared" si="9"/>
        <v>0</v>
      </c>
      <c r="Z128" s="159" t="s">
        <v>413</v>
      </c>
      <c r="AA128" s="159" t="s">
        <v>104</v>
      </c>
      <c r="AB128" s="159" t="s">
        <v>66</v>
      </c>
    </row>
    <row r="129" spans="1:28" x14ac:dyDescent="0.35">
      <c r="A129" s="159" t="s">
        <v>94</v>
      </c>
      <c r="B129" s="161">
        <v>43040</v>
      </c>
      <c r="C129" s="161">
        <v>43040</v>
      </c>
      <c r="D129" s="159" t="s">
        <v>400</v>
      </c>
      <c r="E129" s="160"/>
      <c r="F129" s="160"/>
      <c r="G129" s="159" t="s">
        <v>401</v>
      </c>
      <c r="H129" s="159" t="s">
        <v>104</v>
      </c>
      <c r="I129" s="162">
        <v>18</v>
      </c>
      <c r="J129" s="160"/>
      <c r="K129" s="160"/>
      <c r="L129" s="160"/>
      <c r="M129" s="160"/>
      <c r="N129" s="160"/>
      <c r="O129" s="160"/>
      <c r="P129" s="162">
        <v>30000</v>
      </c>
      <c r="Q129" s="162">
        <v>0</v>
      </c>
      <c r="R129" s="162">
        <v>2700</v>
      </c>
      <c r="S129" s="162">
        <v>2700</v>
      </c>
      <c r="T129" s="162">
        <v>0</v>
      </c>
      <c r="U129" s="162">
        <f t="shared" si="5"/>
        <v>-30000</v>
      </c>
      <c r="V129" s="162">
        <f t="shared" si="6"/>
        <v>0</v>
      </c>
      <c r="W129" s="162">
        <f t="shared" si="7"/>
        <v>-2700</v>
      </c>
      <c r="X129" s="162">
        <f t="shared" si="8"/>
        <v>-2700</v>
      </c>
      <c r="Y129" s="162">
        <f t="shared" si="9"/>
        <v>0</v>
      </c>
      <c r="Z129" s="159" t="s">
        <v>413</v>
      </c>
      <c r="AA129" s="159" t="s">
        <v>104</v>
      </c>
      <c r="AB129" s="159" t="s">
        <v>66</v>
      </c>
    </row>
    <row r="130" spans="1:28" x14ac:dyDescent="0.35">
      <c r="A130" s="159" t="s">
        <v>94</v>
      </c>
      <c r="B130" s="161">
        <v>43040</v>
      </c>
      <c r="C130" s="161">
        <v>43040</v>
      </c>
      <c r="D130" s="159" t="s">
        <v>400</v>
      </c>
      <c r="E130" s="160"/>
      <c r="F130" s="160"/>
      <c r="G130" s="159" t="s">
        <v>401</v>
      </c>
      <c r="H130" s="159" t="s">
        <v>104</v>
      </c>
      <c r="I130" s="162">
        <v>18</v>
      </c>
      <c r="J130" s="160"/>
      <c r="K130" s="160"/>
      <c r="L130" s="160"/>
      <c r="M130" s="160"/>
      <c r="N130" s="160"/>
      <c r="O130" s="160"/>
      <c r="P130" s="162">
        <v>15000</v>
      </c>
      <c r="Q130" s="162">
        <v>0</v>
      </c>
      <c r="R130" s="162">
        <v>1350</v>
      </c>
      <c r="S130" s="162">
        <v>1350</v>
      </c>
      <c r="T130" s="162">
        <v>0</v>
      </c>
      <c r="U130" s="162">
        <f t="shared" ref="U130:U193" si="10">K130-P130</f>
        <v>-15000</v>
      </c>
      <c r="V130" s="162">
        <f t="shared" ref="V130:V193" si="11">L130-Q130</f>
        <v>0</v>
      </c>
      <c r="W130" s="162">
        <f t="shared" ref="W130:W193" si="12">M130-R130</f>
        <v>-1350</v>
      </c>
      <c r="X130" s="162">
        <f t="shared" ref="X130:X193" si="13">N130-S130</f>
        <v>-1350</v>
      </c>
      <c r="Y130" s="162">
        <f t="shared" ref="Y130:Y193" si="14">O130-T130</f>
        <v>0</v>
      </c>
      <c r="Z130" s="159" t="s">
        <v>413</v>
      </c>
      <c r="AA130" s="159" t="s">
        <v>104</v>
      </c>
      <c r="AB130" s="159" t="s">
        <v>66</v>
      </c>
    </row>
    <row r="131" spans="1:28" x14ac:dyDescent="0.35">
      <c r="A131" s="159" t="s">
        <v>94</v>
      </c>
      <c r="B131" s="161">
        <v>43040</v>
      </c>
      <c r="C131" s="161">
        <v>43040</v>
      </c>
      <c r="D131" s="159" t="s">
        <v>400</v>
      </c>
      <c r="E131" s="160"/>
      <c r="F131" s="160"/>
      <c r="G131" s="159" t="s">
        <v>401</v>
      </c>
      <c r="H131" s="159" t="s">
        <v>104</v>
      </c>
      <c r="I131" s="162">
        <v>18</v>
      </c>
      <c r="J131" s="160"/>
      <c r="K131" s="160"/>
      <c r="L131" s="160"/>
      <c r="M131" s="160"/>
      <c r="N131" s="160"/>
      <c r="O131" s="160"/>
      <c r="P131" s="162">
        <v>240000</v>
      </c>
      <c r="Q131" s="162">
        <v>0</v>
      </c>
      <c r="R131" s="162">
        <v>21600</v>
      </c>
      <c r="S131" s="162">
        <v>21600</v>
      </c>
      <c r="T131" s="162">
        <v>0</v>
      </c>
      <c r="U131" s="162">
        <f t="shared" si="10"/>
        <v>-240000</v>
      </c>
      <c r="V131" s="162">
        <f t="shared" si="11"/>
        <v>0</v>
      </c>
      <c r="W131" s="162">
        <f t="shared" si="12"/>
        <v>-21600</v>
      </c>
      <c r="X131" s="162">
        <f t="shared" si="13"/>
        <v>-21600</v>
      </c>
      <c r="Y131" s="162">
        <f t="shared" si="14"/>
        <v>0</v>
      </c>
      <c r="Z131" s="159" t="s">
        <v>413</v>
      </c>
      <c r="AA131" s="159" t="s">
        <v>104</v>
      </c>
      <c r="AB131" s="159" t="s">
        <v>66</v>
      </c>
    </row>
    <row r="132" spans="1:28" x14ac:dyDescent="0.35">
      <c r="A132" s="159" t="s">
        <v>94</v>
      </c>
      <c r="B132" s="161">
        <v>43040</v>
      </c>
      <c r="C132" s="161">
        <v>43040</v>
      </c>
      <c r="D132" s="159" t="s">
        <v>400</v>
      </c>
      <c r="E132" s="160"/>
      <c r="F132" s="160"/>
      <c r="G132" s="159" t="s">
        <v>401</v>
      </c>
      <c r="H132" s="159" t="s">
        <v>104</v>
      </c>
      <c r="I132" s="162">
        <v>18</v>
      </c>
      <c r="J132" s="160"/>
      <c r="K132" s="160"/>
      <c r="L132" s="160"/>
      <c r="M132" s="160"/>
      <c r="N132" s="160"/>
      <c r="O132" s="160"/>
      <c r="P132" s="162">
        <v>35000</v>
      </c>
      <c r="Q132" s="162">
        <v>0</v>
      </c>
      <c r="R132" s="162">
        <v>3150</v>
      </c>
      <c r="S132" s="162">
        <v>3150</v>
      </c>
      <c r="T132" s="162">
        <v>0</v>
      </c>
      <c r="U132" s="162">
        <f t="shared" si="10"/>
        <v>-35000</v>
      </c>
      <c r="V132" s="162">
        <f t="shared" si="11"/>
        <v>0</v>
      </c>
      <c r="W132" s="162">
        <f t="shared" si="12"/>
        <v>-3150</v>
      </c>
      <c r="X132" s="162">
        <f t="shared" si="13"/>
        <v>-3150</v>
      </c>
      <c r="Y132" s="162">
        <f t="shared" si="14"/>
        <v>0</v>
      </c>
      <c r="Z132" s="159" t="s">
        <v>413</v>
      </c>
      <c r="AA132" s="159" t="s">
        <v>104</v>
      </c>
      <c r="AB132" s="159" t="s">
        <v>66</v>
      </c>
    </row>
    <row r="133" spans="1:28" x14ac:dyDescent="0.35">
      <c r="A133" s="159" t="s">
        <v>94</v>
      </c>
      <c r="B133" s="161">
        <v>43040</v>
      </c>
      <c r="C133" s="161">
        <v>43040</v>
      </c>
      <c r="D133" s="159" t="s">
        <v>400</v>
      </c>
      <c r="E133" s="160"/>
      <c r="F133" s="160"/>
      <c r="G133" s="159" t="s">
        <v>401</v>
      </c>
      <c r="H133" s="159" t="s">
        <v>104</v>
      </c>
      <c r="I133" s="162">
        <v>18</v>
      </c>
      <c r="J133" s="160"/>
      <c r="K133" s="160"/>
      <c r="L133" s="160"/>
      <c r="M133" s="160"/>
      <c r="N133" s="160"/>
      <c r="O133" s="160"/>
      <c r="P133" s="162">
        <v>100000</v>
      </c>
      <c r="Q133" s="162">
        <v>0</v>
      </c>
      <c r="R133" s="162">
        <v>9000</v>
      </c>
      <c r="S133" s="162">
        <v>9000</v>
      </c>
      <c r="T133" s="162">
        <v>0</v>
      </c>
      <c r="U133" s="162">
        <f t="shared" si="10"/>
        <v>-100000</v>
      </c>
      <c r="V133" s="162">
        <f t="shared" si="11"/>
        <v>0</v>
      </c>
      <c r="W133" s="162">
        <f t="shared" si="12"/>
        <v>-9000</v>
      </c>
      <c r="X133" s="162">
        <f t="shared" si="13"/>
        <v>-9000</v>
      </c>
      <c r="Y133" s="162">
        <f t="shared" si="14"/>
        <v>0</v>
      </c>
      <c r="Z133" s="159" t="s">
        <v>413</v>
      </c>
      <c r="AA133" s="159" t="s">
        <v>104</v>
      </c>
      <c r="AB133" s="159" t="s">
        <v>66</v>
      </c>
    </row>
    <row r="134" spans="1:28" x14ac:dyDescent="0.35">
      <c r="A134" s="159" t="s">
        <v>94</v>
      </c>
      <c r="B134" s="161">
        <v>43040</v>
      </c>
      <c r="C134" s="161">
        <v>43040</v>
      </c>
      <c r="D134" s="159" t="s">
        <v>400</v>
      </c>
      <c r="E134" s="160"/>
      <c r="F134" s="160"/>
      <c r="G134" s="159" t="s">
        <v>401</v>
      </c>
      <c r="H134" s="159" t="s">
        <v>104</v>
      </c>
      <c r="I134" s="162">
        <v>18</v>
      </c>
      <c r="J134" s="160"/>
      <c r="K134" s="160"/>
      <c r="L134" s="160"/>
      <c r="M134" s="160"/>
      <c r="N134" s="160"/>
      <c r="O134" s="160"/>
      <c r="P134" s="162">
        <v>4000</v>
      </c>
      <c r="Q134" s="162">
        <v>0</v>
      </c>
      <c r="R134" s="162">
        <v>360</v>
      </c>
      <c r="S134" s="162">
        <v>360</v>
      </c>
      <c r="T134" s="162">
        <v>0</v>
      </c>
      <c r="U134" s="162">
        <f t="shared" si="10"/>
        <v>-4000</v>
      </c>
      <c r="V134" s="162">
        <f t="shared" si="11"/>
        <v>0</v>
      </c>
      <c r="W134" s="162">
        <f t="shared" si="12"/>
        <v>-360</v>
      </c>
      <c r="X134" s="162">
        <f t="shared" si="13"/>
        <v>-360</v>
      </c>
      <c r="Y134" s="162">
        <f t="shared" si="14"/>
        <v>0</v>
      </c>
      <c r="Z134" s="159" t="s">
        <v>413</v>
      </c>
      <c r="AA134" s="159" t="s">
        <v>104</v>
      </c>
      <c r="AB134" s="159" t="s">
        <v>66</v>
      </c>
    </row>
    <row r="135" spans="1:28" x14ac:dyDescent="0.35">
      <c r="A135" s="159" t="s">
        <v>94</v>
      </c>
      <c r="B135" s="161">
        <v>43040</v>
      </c>
      <c r="C135" s="161">
        <v>43040</v>
      </c>
      <c r="D135" s="159" t="s">
        <v>400</v>
      </c>
      <c r="E135" s="160"/>
      <c r="F135" s="160"/>
      <c r="G135" s="159" t="s">
        <v>401</v>
      </c>
      <c r="H135" s="159" t="s">
        <v>104</v>
      </c>
      <c r="I135" s="162">
        <v>18</v>
      </c>
      <c r="J135" s="160"/>
      <c r="K135" s="160"/>
      <c r="L135" s="160"/>
      <c r="M135" s="160"/>
      <c r="N135" s="160"/>
      <c r="O135" s="160"/>
      <c r="P135" s="162">
        <v>110000</v>
      </c>
      <c r="Q135" s="162">
        <v>0</v>
      </c>
      <c r="R135" s="162">
        <v>9900</v>
      </c>
      <c r="S135" s="162">
        <v>9900</v>
      </c>
      <c r="T135" s="162">
        <v>0</v>
      </c>
      <c r="U135" s="162">
        <f t="shared" si="10"/>
        <v>-110000</v>
      </c>
      <c r="V135" s="162">
        <f t="shared" si="11"/>
        <v>0</v>
      </c>
      <c r="W135" s="162">
        <f t="shared" si="12"/>
        <v>-9900</v>
      </c>
      <c r="X135" s="162">
        <f t="shared" si="13"/>
        <v>-9900</v>
      </c>
      <c r="Y135" s="162">
        <f t="shared" si="14"/>
        <v>0</v>
      </c>
      <c r="Z135" s="159" t="s">
        <v>413</v>
      </c>
      <c r="AA135" s="159" t="s">
        <v>104</v>
      </c>
      <c r="AB135" s="159" t="s">
        <v>66</v>
      </c>
    </row>
    <row r="136" spans="1:28" x14ac:dyDescent="0.35">
      <c r="A136" s="159" t="s">
        <v>94</v>
      </c>
      <c r="B136" s="161">
        <v>43040</v>
      </c>
      <c r="C136" s="161">
        <v>43040</v>
      </c>
      <c r="D136" s="159" t="s">
        <v>400</v>
      </c>
      <c r="E136" s="160"/>
      <c r="F136" s="160"/>
      <c r="G136" s="159" t="s">
        <v>401</v>
      </c>
      <c r="H136" s="159" t="s">
        <v>104</v>
      </c>
      <c r="I136" s="162">
        <v>18</v>
      </c>
      <c r="J136" s="160"/>
      <c r="K136" s="160"/>
      <c r="L136" s="160"/>
      <c r="M136" s="160"/>
      <c r="N136" s="160"/>
      <c r="O136" s="160"/>
      <c r="P136" s="162">
        <v>22500</v>
      </c>
      <c r="Q136" s="162">
        <v>0</v>
      </c>
      <c r="R136" s="162">
        <v>2025</v>
      </c>
      <c r="S136" s="162">
        <v>2025</v>
      </c>
      <c r="T136" s="162">
        <v>0</v>
      </c>
      <c r="U136" s="162">
        <f t="shared" si="10"/>
        <v>-22500</v>
      </c>
      <c r="V136" s="162">
        <f t="shared" si="11"/>
        <v>0</v>
      </c>
      <c r="W136" s="162">
        <f t="shared" si="12"/>
        <v>-2025</v>
      </c>
      <c r="X136" s="162">
        <f t="shared" si="13"/>
        <v>-2025</v>
      </c>
      <c r="Y136" s="162">
        <f t="shared" si="14"/>
        <v>0</v>
      </c>
      <c r="Z136" s="159" t="s">
        <v>413</v>
      </c>
      <c r="AA136" s="159" t="s">
        <v>104</v>
      </c>
      <c r="AB136" s="159" t="s">
        <v>66</v>
      </c>
    </row>
    <row r="137" spans="1:28" x14ac:dyDescent="0.35">
      <c r="A137" s="159" t="s">
        <v>94</v>
      </c>
      <c r="B137" s="161">
        <v>43040</v>
      </c>
      <c r="C137" s="161">
        <v>43040</v>
      </c>
      <c r="D137" s="159" t="s">
        <v>400</v>
      </c>
      <c r="E137" s="160"/>
      <c r="F137" s="160"/>
      <c r="G137" s="159" t="s">
        <v>401</v>
      </c>
      <c r="H137" s="159" t="s">
        <v>104</v>
      </c>
      <c r="I137" s="162">
        <v>18</v>
      </c>
      <c r="J137" s="160"/>
      <c r="K137" s="160"/>
      <c r="L137" s="160"/>
      <c r="M137" s="160"/>
      <c r="N137" s="160"/>
      <c r="O137" s="160"/>
      <c r="P137" s="162">
        <v>30000</v>
      </c>
      <c r="Q137" s="162">
        <v>0</v>
      </c>
      <c r="R137" s="162">
        <v>2700</v>
      </c>
      <c r="S137" s="162">
        <v>2700</v>
      </c>
      <c r="T137" s="162">
        <v>0</v>
      </c>
      <c r="U137" s="162">
        <f t="shared" si="10"/>
        <v>-30000</v>
      </c>
      <c r="V137" s="162">
        <f t="shared" si="11"/>
        <v>0</v>
      </c>
      <c r="W137" s="162">
        <f t="shared" si="12"/>
        <v>-2700</v>
      </c>
      <c r="X137" s="162">
        <f t="shared" si="13"/>
        <v>-2700</v>
      </c>
      <c r="Y137" s="162">
        <f t="shared" si="14"/>
        <v>0</v>
      </c>
      <c r="Z137" s="159" t="s">
        <v>413</v>
      </c>
      <c r="AA137" s="159" t="s">
        <v>104</v>
      </c>
      <c r="AB137" s="159" t="s">
        <v>66</v>
      </c>
    </row>
    <row r="138" spans="1:28" x14ac:dyDescent="0.35">
      <c r="A138" s="159" t="s">
        <v>94</v>
      </c>
      <c r="B138" s="161">
        <v>43040</v>
      </c>
      <c r="C138" s="161">
        <v>43040</v>
      </c>
      <c r="D138" s="159" t="s">
        <v>400</v>
      </c>
      <c r="E138" s="160"/>
      <c r="F138" s="160"/>
      <c r="G138" s="159" t="s">
        <v>401</v>
      </c>
      <c r="H138" s="159" t="s">
        <v>104</v>
      </c>
      <c r="I138" s="162">
        <v>18</v>
      </c>
      <c r="J138" s="160"/>
      <c r="K138" s="160"/>
      <c r="L138" s="160"/>
      <c r="M138" s="160"/>
      <c r="N138" s="160"/>
      <c r="O138" s="160"/>
      <c r="P138" s="162">
        <v>217500</v>
      </c>
      <c r="Q138" s="162">
        <v>0</v>
      </c>
      <c r="R138" s="162">
        <v>19575</v>
      </c>
      <c r="S138" s="162">
        <v>19575</v>
      </c>
      <c r="T138" s="162">
        <v>0</v>
      </c>
      <c r="U138" s="162">
        <f t="shared" si="10"/>
        <v>-217500</v>
      </c>
      <c r="V138" s="162">
        <f t="shared" si="11"/>
        <v>0</v>
      </c>
      <c r="W138" s="162">
        <f t="shared" si="12"/>
        <v>-19575</v>
      </c>
      <c r="X138" s="162">
        <f t="shared" si="13"/>
        <v>-19575</v>
      </c>
      <c r="Y138" s="162">
        <f t="shared" si="14"/>
        <v>0</v>
      </c>
      <c r="Z138" s="159" t="s">
        <v>413</v>
      </c>
      <c r="AA138" s="159" t="s">
        <v>104</v>
      </c>
      <c r="AB138" s="159" t="s">
        <v>66</v>
      </c>
    </row>
    <row r="139" spans="1:28" x14ac:dyDescent="0.35">
      <c r="A139" s="159" t="s">
        <v>94</v>
      </c>
      <c r="B139" s="161">
        <v>43040</v>
      </c>
      <c r="C139" s="161">
        <v>43040</v>
      </c>
      <c r="D139" s="159" t="s">
        <v>400</v>
      </c>
      <c r="E139" s="160"/>
      <c r="F139" s="160"/>
      <c r="G139" s="159" t="s">
        <v>401</v>
      </c>
      <c r="H139" s="159" t="s">
        <v>104</v>
      </c>
      <c r="I139" s="162">
        <v>18</v>
      </c>
      <c r="J139" s="160"/>
      <c r="K139" s="160"/>
      <c r="L139" s="160"/>
      <c r="M139" s="160"/>
      <c r="N139" s="160"/>
      <c r="O139" s="160"/>
      <c r="P139" s="162">
        <v>7500</v>
      </c>
      <c r="Q139" s="162">
        <v>0</v>
      </c>
      <c r="R139" s="162">
        <v>675</v>
      </c>
      <c r="S139" s="162">
        <v>675</v>
      </c>
      <c r="T139" s="162">
        <v>0</v>
      </c>
      <c r="U139" s="162">
        <f t="shared" si="10"/>
        <v>-7500</v>
      </c>
      <c r="V139" s="162">
        <f t="shared" si="11"/>
        <v>0</v>
      </c>
      <c r="W139" s="162">
        <f t="shared" si="12"/>
        <v>-675</v>
      </c>
      <c r="X139" s="162">
        <f t="shared" si="13"/>
        <v>-675</v>
      </c>
      <c r="Y139" s="162">
        <f t="shared" si="14"/>
        <v>0</v>
      </c>
      <c r="Z139" s="159" t="s">
        <v>413</v>
      </c>
      <c r="AA139" s="159" t="s">
        <v>104</v>
      </c>
      <c r="AB139" s="159" t="s">
        <v>66</v>
      </c>
    </row>
    <row r="140" spans="1:28" x14ac:dyDescent="0.35">
      <c r="A140" s="159" t="s">
        <v>94</v>
      </c>
      <c r="B140" s="161">
        <v>43040</v>
      </c>
      <c r="C140" s="161">
        <v>43040</v>
      </c>
      <c r="D140" s="159" t="s">
        <v>400</v>
      </c>
      <c r="E140" s="160"/>
      <c r="F140" s="160"/>
      <c r="G140" s="159" t="s">
        <v>401</v>
      </c>
      <c r="H140" s="159" t="s">
        <v>104</v>
      </c>
      <c r="I140" s="162">
        <v>18</v>
      </c>
      <c r="J140" s="160"/>
      <c r="K140" s="160"/>
      <c r="L140" s="160"/>
      <c r="M140" s="160"/>
      <c r="N140" s="160"/>
      <c r="O140" s="160"/>
      <c r="P140" s="162">
        <v>25000</v>
      </c>
      <c r="Q140" s="162">
        <v>0</v>
      </c>
      <c r="R140" s="162">
        <v>2250</v>
      </c>
      <c r="S140" s="162">
        <v>2250</v>
      </c>
      <c r="T140" s="162">
        <v>0</v>
      </c>
      <c r="U140" s="162">
        <f t="shared" si="10"/>
        <v>-25000</v>
      </c>
      <c r="V140" s="162">
        <f t="shared" si="11"/>
        <v>0</v>
      </c>
      <c r="W140" s="162">
        <f t="shared" si="12"/>
        <v>-2250</v>
      </c>
      <c r="X140" s="162">
        <f t="shared" si="13"/>
        <v>-2250</v>
      </c>
      <c r="Y140" s="162">
        <f t="shared" si="14"/>
        <v>0</v>
      </c>
      <c r="Z140" s="159" t="s">
        <v>413</v>
      </c>
      <c r="AA140" s="159" t="s">
        <v>104</v>
      </c>
      <c r="AB140" s="159" t="s">
        <v>66</v>
      </c>
    </row>
    <row r="141" spans="1:28" x14ac:dyDescent="0.35">
      <c r="A141" s="159" t="s">
        <v>94</v>
      </c>
      <c r="B141" s="161">
        <v>43040</v>
      </c>
      <c r="C141" s="161">
        <v>43040</v>
      </c>
      <c r="D141" s="159" t="s">
        <v>400</v>
      </c>
      <c r="E141" s="160"/>
      <c r="F141" s="160"/>
      <c r="G141" s="159" t="s">
        <v>401</v>
      </c>
      <c r="H141" s="159" t="s">
        <v>104</v>
      </c>
      <c r="I141" s="162">
        <v>18</v>
      </c>
      <c r="J141" s="160"/>
      <c r="K141" s="160"/>
      <c r="L141" s="160"/>
      <c r="M141" s="160"/>
      <c r="N141" s="160"/>
      <c r="O141" s="160"/>
      <c r="P141" s="162">
        <v>75000</v>
      </c>
      <c r="Q141" s="162">
        <v>0</v>
      </c>
      <c r="R141" s="162">
        <v>6750</v>
      </c>
      <c r="S141" s="162">
        <v>6750</v>
      </c>
      <c r="T141" s="162">
        <v>0</v>
      </c>
      <c r="U141" s="162">
        <f t="shared" si="10"/>
        <v>-75000</v>
      </c>
      <c r="V141" s="162">
        <f t="shared" si="11"/>
        <v>0</v>
      </c>
      <c r="W141" s="162">
        <f t="shared" si="12"/>
        <v>-6750</v>
      </c>
      <c r="X141" s="162">
        <f t="shared" si="13"/>
        <v>-6750</v>
      </c>
      <c r="Y141" s="162">
        <f t="shared" si="14"/>
        <v>0</v>
      </c>
      <c r="Z141" s="159" t="s">
        <v>413</v>
      </c>
      <c r="AA141" s="159" t="s">
        <v>104</v>
      </c>
      <c r="AB141" s="159" t="s">
        <v>66</v>
      </c>
    </row>
    <row r="142" spans="1:28" x14ac:dyDescent="0.35">
      <c r="A142" s="159" t="s">
        <v>94</v>
      </c>
      <c r="B142" s="161">
        <v>43040</v>
      </c>
      <c r="C142" s="161">
        <v>43040</v>
      </c>
      <c r="D142" s="159" t="s">
        <v>400</v>
      </c>
      <c r="E142" s="160"/>
      <c r="F142" s="160"/>
      <c r="G142" s="159" t="s">
        <v>401</v>
      </c>
      <c r="H142" s="159" t="s">
        <v>104</v>
      </c>
      <c r="I142" s="162">
        <v>18</v>
      </c>
      <c r="J142" s="160"/>
      <c r="K142" s="160"/>
      <c r="L142" s="160"/>
      <c r="M142" s="160"/>
      <c r="N142" s="160"/>
      <c r="O142" s="160"/>
      <c r="P142" s="162">
        <v>30000</v>
      </c>
      <c r="Q142" s="162">
        <v>0</v>
      </c>
      <c r="R142" s="162">
        <v>2700</v>
      </c>
      <c r="S142" s="162">
        <v>2700</v>
      </c>
      <c r="T142" s="162">
        <v>0</v>
      </c>
      <c r="U142" s="162">
        <f t="shared" si="10"/>
        <v>-30000</v>
      </c>
      <c r="V142" s="162">
        <f t="shared" si="11"/>
        <v>0</v>
      </c>
      <c r="W142" s="162">
        <f t="shared" si="12"/>
        <v>-2700</v>
      </c>
      <c r="X142" s="162">
        <f t="shared" si="13"/>
        <v>-2700</v>
      </c>
      <c r="Y142" s="162">
        <f t="shared" si="14"/>
        <v>0</v>
      </c>
      <c r="Z142" s="159" t="s">
        <v>413</v>
      </c>
      <c r="AA142" s="159" t="s">
        <v>104</v>
      </c>
      <c r="AB142" s="159" t="s">
        <v>66</v>
      </c>
    </row>
    <row r="143" spans="1:28" x14ac:dyDescent="0.35">
      <c r="A143" s="159" t="s">
        <v>94</v>
      </c>
      <c r="B143" s="161">
        <v>43040</v>
      </c>
      <c r="C143" s="161">
        <v>43040</v>
      </c>
      <c r="D143" s="159" t="s">
        <v>400</v>
      </c>
      <c r="E143" s="160"/>
      <c r="F143" s="160"/>
      <c r="G143" s="159" t="s">
        <v>401</v>
      </c>
      <c r="H143" s="159" t="s">
        <v>104</v>
      </c>
      <c r="I143" s="162">
        <v>18</v>
      </c>
      <c r="J143" s="160"/>
      <c r="K143" s="160"/>
      <c r="L143" s="160"/>
      <c r="M143" s="160"/>
      <c r="N143" s="160"/>
      <c r="O143" s="160"/>
      <c r="P143" s="162">
        <v>7500</v>
      </c>
      <c r="Q143" s="162">
        <v>0</v>
      </c>
      <c r="R143" s="162">
        <v>675</v>
      </c>
      <c r="S143" s="162">
        <v>675</v>
      </c>
      <c r="T143" s="162">
        <v>0</v>
      </c>
      <c r="U143" s="162">
        <f t="shared" si="10"/>
        <v>-7500</v>
      </c>
      <c r="V143" s="162">
        <f t="shared" si="11"/>
        <v>0</v>
      </c>
      <c r="W143" s="162">
        <f t="shared" si="12"/>
        <v>-675</v>
      </c>
      <c r="X143" s="162">
        <f t="shared" si="13"/>
        <v>-675</v>
      </c>
      <c r="Y143" s="162">
        <f t="shared" si="14"/>
        <v>0</v>
      </c>
      <c r="Z143" s="159" t="s">
        <v>413</v>
      </c>
      <c r="AA143" s="159" t="s">
        <v>104</v>
      </c>
      <c r="AB143" s="159" t="s">
        <v>66</v>
      </c>
    </row>
    <row r="144" spans="1:28" x14ac:dyDescent="0.35">
      <c r="A144" s="159" t="s">
        <v>94</v>
      </c>
      <c r="B144" s="161">
        <v>43040</v>
      </c>
      <c r="C144" s="161">
        <v>43040</v>
      </c>
      <c r="D144" s="159" t="s">
        <v>400</v>
      </c>
      <c r="E144" s="160"/>
      <c r="F144" s="160"/>
      <c r="G144" s="159" t="s">
        <v>401</v>
      </c>
      <c r="H144" s="159" t="s">
        <v>104</v>
      </c>
      <c r="I144" s="162">
        <v>18</v>
      </c>
      <c r="J144" s="160"/>
      <c r="K144" s="160"/>
      <c r="L144" s="160"/>
      <c r="M144" s="160"/>
      <c r="N144" s="160"/>
      <c r="O144" s="160"/>
      <c r="P144" s="162">
        <v>100000</v>
      </c>
      <c r="Q144" s="162">
        <v>0</v>
      </c>
      <c r="R144" s="162">
        <v>9000</v>
      </c>
      <c r="S144" s="162">
        <v>9000</v>
      </c>
      <c r="T144" s="162">
        <v>0</v>
      </c>
      <c r="U144" s="162">
        <f t="shared" si="10"/>
        <v>-100000</v>
      </c>
      <c r="V144" s="162">
        <f t="shared" si="11"/>
        <v>0</v>
      </c>
      <c r="W144" s="162">
        <f t="shared" si="12"/>
        <v>-9000</v>
      </c>
      <c r="X144" s="162">
        <f t="shared" si="13"/>
        <v>-9000</v>
      </c>
      <c r="Y144" s="162">
        <f t="shared" si="14"/>
        <v>0</v>
      </c>
      <c r="Z144" s="159" t="s">
        <v>413</v>
      </c>
      <c r="AA144" s="159" t="s">
        <v>104</v>
      </c>
      <c r="AB144" s="159" t="s">
        <v>66</v>
      </c>
    </row>
    <row r="145" spans="1:28" x14ac:dyDescent="0.35">
      <c r="A145" s="159" t="s">
        <v>94</v>
      </c>
      <c r="B145" s="161">
        <v>43040</v>
      </c>
      <c r="C145" s="161">
        <v>43040</v>
      </c>
      <c r="D145" s="159" t="s">
        <v>400</v>
      </c>
      <c r="E145" s="160"/>
      <c r="F145" s="160"/>
      <c r="G145" s="159" t="s">
        <v>401</v>
      </c>
      <c r="H145" s="159" t="s">
        <v>104</v>
      </c>
      <c r="I145" s="162">
        <v>18</v>
      </c>
      <c r="J145" s="160"/>
      <c r="K145" s="160"/>
      <c r="L145" s="160"/>
      <c r="M145" s="160"/>
      <c r="N145" s="160"/>
      <c r="O145" s="160"/>
      <c r="P145" s="162">
        <v>30000</v>
      </c>
      <c r="Q145" s="162">
        <v>0</v>
      </c>
      <c r="R145" s="162">
        <v>2700</v>
      </c>
      <c r="S145" s="162">
        <v>2700</v>
      </c>
      <c r="T145" s="162">
        <v>0</v>
      </c>
      <c r="U145" s="162">
        <f t="shared" si="10"/>
        <v>-30000</v>
      </c>
      <c r="V145" s="162">
        <f t="shared" si="11"/>
        <v>0</v>
      </c>
      <c r="W145" s="162">
        <f t="shared" si="12"/>
        <v>-2700</v>
      </c>
      <c r="X145" s="162">
        <f t="shared" si="13"/>
        <v>-2700</v>
      </c>
      <c r="Y145" s="162">
        <f t="shared" si="14"/>
        <v>0</v>
      </c>
      <c r="Z145" s="159" t="s">
        <v>413</v>
      </c>
      <c r="AA145" s="159" t="s">
        <v>104</v>
      </c>
      <c r="AB145" s="159" t="s">
        <v>66</v>
      </c>
    </row>
    <row r="146" spans="1:28" x14ac:dyDescent="0.35">
      <c r="A146" s="159" t="s">
        <v>94</v>
      </c>
      <c r="B146" s="161">
        <v>43040</v>
      </c>
      <c r="C146" s="161">
        <v>43040</v>
      </c>
      <c r="D146" s="159" t="s">
        <v>400</v>
      </c>
      <c r="E146" s="160"/>
      <c r="F146" s="160"/>
      <c r="G146" s="159" t="s">
        <v>401</v>
      </c>
      <c r="H146" s="159" t="s">
        <v>104</v>
      </c>
      <c r="I146" s="162">
        <v>18</v>
      </c>
      <c r="J146" s="160"/>
      <c r="K146" s="160"/>
      <c r="L146" s="160"/>
      <c r="M146" s="160"/>
      <c r="N146" s="160"/>
      <c r="O146" s="160"/>
      <c r="P146" s="162">
        <v>90000</v>
      </c>
      <c r="Q146" s="162">
        <v>0</v>
      </c>
      <c r="R146" s="162">
        <v>8100</v>
      </c>
      <c r="S146" s="162">
        <v>8100</v>
      </c>
      <c r="T146" s="162">
        <v>0</v>
      </c>
      <c r="U146" s="162">
        <f t="shared" si="10"/>
        <v>-90000</v>
      </c>
      <c r="V146" s="162">
        <f t="shared" si="11"/>
        <v>0</v>
      </c>
      <c r="W146" s="162">
        <f t="shared" si="12"/>
        <v>-8100</v>
      </c>
      <c r="X146" s="162">
        <f t="shared" si="13"/>
        <v>-8100</v>
      </c>
      <c r="Y146" s="162">
        <f t="shared" si="14"/>
        <v>0</v>
      </c>
      <c r="Z146" s="159" t="s">
        <v>413</v>
      </c>
      <c r="AA146" s="159" t="s">
        <v>104</v>
      </c>
      <c r="AB146" s="159" t="s">
        <v>66</v>
      </c>
    </row>
    <row r="147" spans="1:28" x14ac:dyDescent="0.35">
      <c r="A147" s="159" t="s">
        <v>94</v>
      </c>
      <c r="B147" s="161">
        <v>43040</v>
      </c>
      <c r="C147" s="161">
        <v>43040</v>
      </c>
      <c r="D147" s="159" t="s">
        <v>400</v>
      </c>
      <c r="E147" s="160"/>
      <c r="F147" s="160"/>
      <c r="G147" s="159" t="s">
        <v>401</v>
      </c>
      <c r="H147" s="159" t="s">
        <v>104</v>
      </c>
      <c r="I147" s="162">
        <v>18</v>
      </c>
      <c r="J147" s="160"/>
      <c r="K147" s="160"/>
      <c r="L147" s="160"/>
      <c r="M147" s="160"/>
      <c r="N147" s="160"/>
      <c r="O147" s="160"/>
      <c r="P147" s="162">
        <v>6000</v>
      </c>
      <c r="Q147" s="162">
        <v>0</v>
      </c>
      <c r="R147" s="162">
        <v>540</v>
      </c>
      <c r="S147" s="162">
        <v>540</v>
      </c>
      <c r="T147" s="162">
        <v>0</v>
      </c>
      <c r="U147" s="162">
        <f t="shared" si="10"/>
        <v>-6000</v>
      </c>
      <c r="V147" s="162">
        <f t="shared" si="11"/>
        <v>0</v>
      </c>
      <c r="W147" s="162">
        <f t="shared" si="12"/>
        <v>-540</v>
      </c>
      <c r="X147" s="162">
        <f t="shared" si="13"/>
        <v>-540</v>
      </c>
      <c r="Y147" s="162">
        <f t="shared" si="14"/>
        <v>0</v>
      </c>
      <c r="Z147" s="159" t="s">
        <v>413</v>
      </c>
      <c r="AA147" s="159" t="s">
        <v>104</v>
      </c>
      <c r="AB147" s="159" t="s">
        <v>66</v>
      </c>
    </row>
    <row r="148" spans="1:28" x14ac:dyDescent="0.35">
      <c r="A148" s="159" t="s">
        <v>94</v>
      </c>
      <c r="B148" s="161">
        <v>43040</v>
      </c>
      <c r="C148" s="161">
        <v>43040</v>
      </c>
      <c r="D148" s="159" t="s">
        <v>400</v>
      </c>
      <c r="E148" s="160"/>
      <c r="F148" s="160"/>
      <c r="G148" s="159" t="s">
        <v>414</v>
      </c>
      <c r="H148" s="159" t="s">
        <v>104</v>
      </c>
      <c r="I148" s="162">
        <v>18</v>
      </c>
      <c r="J148" s="160"/>
      <c r="K148" s="160"/>
      <c r="L148" s="160"/>
      <c r="M148" s="160"/>
      <c r="N148" s="160"/>
      <c r="O148" s="160"/>
      <c r="P148" s="162">
        <v>125000</v>
      </c>
      <c r="Q148" s="162">
        <v>22500</v>
      </c>
      <c r="R148" s="162">
        <v>0</v>
      </c>
      <c r="S148" s="162">
        <v>0</v>
      </c>
      <c r="T148" s="162">
        <v>0</v>
      </c>
      <c r="U148" s="162">
        <f t="shared" si="10"/>
        <v>-125000</v>
      </c>
      <c r="V148" s="162">
        <f t="shared" si="11"/>
        <v>-22500</v>
      </c>
      <c r="W148" s="162">
        <f t="shared" si="12"/>
        <v>0</v>
      </c>
      <c r="X148" s="162">
        <f t="shared" si="13"/>
        <v>0</v>
      </c>
      <c r="Y148" s="162">
        <f t="shared" si="14"/>
        <v>0</v>
      </c>
      <c r="Z148" s="159" t="s">
        <v>413</v>
      </c>
      <c r="AA148" s="159" t="s">
        <v>104</v>
      </c>
      <c r="AB148" s="159" t="s">
        <v>66</v>
      </c>
    </row>
    <row r="149" spans="1:28" x14ac:dyDescent="0.35">
      <c r="A149" s="159" t="s">
        <v>94</v>
      </c>
      <c r="B149" s="161">
        <v>43040</v>
      </c>
      <c r="C149" s="161">
        <v>43040</v>
      </c>
      <c r="D149" s="159" t="s">
        <v>400</v>
      </c>
      <c r="E149" s="160"/>
      <c r="F149" s="160"/>
      <c r="G149" s="159" t="s">
        <v>414</v>
      </c>
      <c r="H149" s="159" t="s">
        <v>104</v>
      </c>
      <c r="I149" s="162">
        <v>18</v>
      </c>
      <c r="J149" s="160"/>
      <c r="K149" s="160"/>
      <c r="L149" s="160"/>
      <c r="M149" s="160"/>
      <c r="N149" s="160"/>
      <c r="O149" s="160"/>
      <c r="P149" s="162">
        <v>5000</v>
      </c>
      <c r="Q149" s="162">
        <v>900</v>
      </c>
      <c r="R149" s="162">
        <v>0</v>
      </c>
      <c r="S149" s="162">
        <v>0</v>
      </c>
      <c r="T149" s="162">
        <v>0</v>
      </c>
      <c r="U149" s="162">
        <f t="shared" si="10"/>
        <v>-5000</v>
      </c>
      <c r="V149" s="162">
        <f t="shared" si="11"/>
        <v>-900</v>
      </c>
      <c r="W149" s="162">
        <f t="shared" si="12"/>
        <v>0</v>
      </c>
      <c r="X149" s="162">
        <f t="shared" si="13"/>
        <v>0</v>
      </c>
      <c r="Y149" s="162">
        <f t="shared" si="14"/>
        <v>0</v>
      </c>
      <c r="Z149" s="159" t="s">
        <v>413</v>
      </c>
      <c r="AA149" s="159" t="s">
        <v>104</v>
      </c>
      <c r="AB149" s="159" t="s">
        <v>66</v>
      </c>
    </row>
    <row r="150" spans="1:28" x14ac:dyDescent="0.35">
      <c r="A150" s="159" t="s">
        <v>94</v>
      </c>
      <c r="B150" s="161">
        <v>43070</v>
      </c>
      <c r="C150" s="161">
        <v>43070</v>
      </c>
      <c r="D150" s="159" t="s">
        <v>411</v>
      </c>
      <c r="E150" s="160"/>
      <c r="F150" s="160"/>
      <c r="G150" s="159" t="s">
        <v>401</v>
      </c>
      <c r="H150" s="159" t="s">
        <v>104</v>
      </c>
      <c r="I150" s="162">
        <v>18</v>
      </c>
      <c r="J150" s="160"/>
      <c r="K150" s="160"/>
      <c r="L150" s="160"/>
      <c r="M150" s="160"/>
      <c r="N150" s="160"/>
      <c r="O150" s="160"/>
      <c r="P150" s="162">
        <v>19000</v>
      </c>
      <c r="Q150" s="162">
        <v>0</v>
      </c>
      <c r="R150" s="162">
        <v>1710</v>
      </c>
      <c r="S150" s="162">
        <v>1710</v>
      </c>
      <c r="T150" s="162">
        <v>0</v>
      </c>
      <c r="U150" s="162">
        <f t="shared" si="10"/>
        <v>-19000</v>
      </c>
      <c r="V150" s="162">
        <f t="shared" si="11"/>
        <v>0</v>
      </c>
      <c r="W150" s="162">
        <f t="shared" si="12"/>
        <v>-1710</v>
      </c>
      <c r="X150" s="162">
        <f t="shared" si="13"/>
        <v>-1710</v>
      </c>
      <c r="Y150" s="162">
        <f t="shared" si="14"/>
        <v>0</v>
      </c>
      <c r="Z150" s="159" t="s">
        <v>412</v>
      </c>
      <c r="AA150" s="159" t="s">
        <v>104</v>
      </c>
      <c r="AB150" s="159" t="s">
        <v>66</v>
      </c>
    </row>
    <row r="151" spans="1:28" x14ac:dyDescent="0.35">
      <c r="A151" s="159" t="s">
        <v>94</v>
      </c>
      <c r="B151" s="161">
        <v>43070</v>
      </c>
      <c r="C151" s="161">
        <v>43070</v>
      </c>
      <c r="D151" s="159" t="s">
        <v>400</v>
      </c>
      <c r="E151" s="160"/>
      <c r="F151" s="160"/>
      <c r="G151" s="159" t="s">
        <v>401</v>
      </c>
      <c r="H151" s="159" t="s">
        <v>104</v>
      </c>
      <c r="I151" s="162">
        <v>18</v>
      </c>
      <c r="J151" s="160"/>
      <c r="K151" s="160"/>
      <c r="L151" s="160"/>
      <c r="M151" s="160"/>
      <c r="N151" s="160"/>
      <c r="O151" s="160"/>
      <c r="P151" s="162">
        <v>115000</v>
      </c>
      <c r="Q151" s="162">
        <v>0</v>
      </c>
      <c r="R151" s="162">
        <v>10350</v>
      </c>
      <c r="S151" s="162">
        <v>10350</v>
      </c>
      <c r="T151" s="162">
        <v>0</v>
      </c>
      <c r="U151" s="162">
        <f t="shared" si="10"/>
        <v>-115000</v>
      </c>
      <c r="V151" s="162">
        <f t="shared" si="11"/>
        <v>0</v>
      </c>
      <c r="W151" s="162">
        <f t="shared" si="12"/>
        <v>-10350</v>
      </c>
      <c r="X151" s="162">
        <f t="shared" si="13"/>
        <v>-10350</v>
      </c>
      <c r="Y151" s="162">
        <f t="shared" si="14"/>
        <v>0</v>
      </c>
      <c r="Z151" s="159" t="s">
        <v>413</v>
      </c>
      <c r="AA151" s="159" t="s">
        <v>104</v>
      </c>
      <c r="AB151" s="159" t="s">
        <v>66</v>
      </c>
    </row>
    <row r="152" spans="1:28" x14ac:dyDescent="0.35">
      <c r="A152" s="159" t="s">
        <v>94</v>
      </c>
      <c r="B152" s="161">
        <v>43070</v>
      </c>
      <c r="C152" s="161">
        <v>43070</v>
      </c>
      <c r="D152" s="159" t="s">
        <v>400</v>
      </c>
      <c r="E152" s="160"/>
      <c r="F152" s="160"/>
      <c r="G152" s="159" t="s">
        <v>401</v>
      </c>
      <c r="H152" s="159" t="s">
        <v>104</v>
      </c>
      <c r="I152" s="162">
        <v>18</v>
      </c>
      <c r="J152" s="160"/>
      <c r="K152" s="160"/>
      <c r="L152" s="160"/>
      <c r="M152" s="160"/>
      <c r="N152" s="160"/>
      <c r="O152" s="160"/>
      <c r="P152" s="162">
        <v>200000</v>
      </c>
      <c r="Q152" s="162">
        <v>0</v>
      </c>
      <c r="R152" s="162">
        <v>18000</v>
      </c>
      <c r="S152" s="162">
        <v>18000</v>
      </c>
      <c r="T152" s="162">
        <v>0</v>
      </c>
      <c r="U152" s="162">
        <f t="shared" si="10"/>
        <v>-200000</v>
      </c>
      <c r="V152" s="162">
        <f t="shared" si="11"/>
        <v>0</v>
      </c>
      <c r="W152" s="162">
        <f t="shared" si="12"/>
        <v>-18000</v>
      </c>
      <c r="X152" s="162">
        <f t="shared" si="13"/>
        <v>-18000</v>
      </c>
      <c r="Y152" s="162">
        <f t="shared" si="14"/>
        <v>0</v>
      </c>
      <c r="Z152" s="159" t="s">
        <v>413</v>
      </c>
      <c r="AA152" s="159" t="s">
        <v>104</v>
      </c>
      <c r="AB152" s="159" t="s">
        <v>66</v>
      </c>
    </row>
    <row r="153" spans="1:28" x14ac:dyDescent="0.35">
      <c r="A153" s="159" t="s">
        <v>94</v>
      </c>
      <c r="B153" s="161">
        <v>43070</v>
      </c>
      <c r="C153" s="161">
        <v>43070</v>
      </c>
      <c r="D153" s="159" t="s">
        <v>400</v>
      </c>
      <c r="E153" s="160"/>
      <c r="F153" s="160"/>
      <c r="G153" s="159" t="s">
        <v>401</v>
      </c>
      <c r="H153" s="159" t="s">
        <v>104</v>
      </c>
      <c r="I153" s="162">
        <v>18</v>
      </c>
      <c r="J153" s="160"/>
      <c r="K153" s="160"/>
      <c r="L153" s="160"/>
      <c r="M153" s="160"/>
      <c r="N153" s="160"/>
      <c r="O153" s="160"/>
      <c r="P153" s="162">
        <v>7500</v>
      </c>
      <c r="Q153" s="162">
        <v>0</v>
      </c>
      <c r="R153" s="162">
        <v>675</v>
      </c>
      <c r="S153" s="162">
        <v>675</v>
      </c>
      <c r="T153" s="162">
        <v>0</v>
      </c>
      <c r="U153" s="162">
        <f t="shared" si="10"/>
        <v>-7500</v>
      </c>
      <c r="V153" s="162">
        <f t="shared" si="11"/>
        <v>0</v>
      </c>
      <c r="W153" s="162">
        <f t="shared" si="12"/>
        <v>-675</v>
      </c>
      <c r="X153" s="162">
        <f t="shared" si="13"/>
        <v>-675</v>
      </c>
      <c r="Y153" s="162">
        <f t="shared" si="14"/>
        <v>0</v>
      </c>
      <c r="Z153" s="159" t="s">
        <v>413</v>
      </c>
      <c r="AA153" s="159" t="s">
        <v>104</v>
      </c>
      <c r="AB153" s="159" t="s">
        <v>66</v>
      </c>
    </row>
    <row r="154" spans="1:28" x14ac:dyDescent="0.35">
      <c r="A154" s="159" t="s">
        <v>94</v>
      </c>
      <c r="B154" s="161">
        <v>43070</v>
      </c>
      <c r="C154" s="161">
        <v>43070</v>
      </c>
      <c r="D154" s="159" t="s">
        <v>400</v>
      </c>
      <c r="E154" s="160"/>
      <c r="F154" s="160"/>
      <c r="G154" s="159" t="s">
        <v>401</v>
      </c>
      <c r="H154" s="159" t="s">
        <v>104</v>
      </c>
      <c r="I154" s="162">
        <v>18</v>
      </c>
      <c r="J154" s="160"/>
      <c r="K154" s="160"/>
      <c r="L154" s="160"/>
      <c r="M154" s="160"/>
      <c r="N154" s="160"/>
      <c r="O154" s="160"/>
      <c r="P154" s="162">
        <v>7500</v>
      </c>
      <c r="Q154" s="162">
        <v>0</v>
      </c>
      <c r="R154" s="162">
        <v>675</v>
      </c>
      <c r="S154" s="162">
        <v>675</v>
      </c>
      <c r="T154" s="162">
        <v>0</v>
      </c>
      <c r="U154" s="162">
        <f t="shared" si="10"/>
        <v>-7500</v>
      </c>
      <c r="V154" s="162">
        <f t="shared" si="11"/>
        <v>0</v>
      </c>
      <c r="W154" s="162">
        <f t="shared" si="12"/>
        <v>-675</v>
      </c>
      <c r="X154" s="162">
        <f t="shared" si="13"/>
        <v>-675</v>
      </c>
      <c r="Y154" s="162">
        <f t="shared" si="14"/>
        <v>0</v>
      </c>
      <c r="Z154" s="159" t="s">
        <v>413</v>
      </c>
      <c r="AA154" s="159" t="s">
        <v>104</v>
      </c>
      <c r="AB154" s="159" t="s">
        <v>66</v>
      </c>
    </row>
    <row r="155" spans="1:28" x14ac:dyDescent="0.35">
      <c r="A155" s="159" t="s">
        <v>94</v>
      </c>
      <c r="B155" s="161">
        <v>43070</v>
      </c>
      <c r="C155" s="161">
        <v>43070</v>
      </c>
      <c r="D155" s="159" t="s">
        <v>400</v>
      </c>
      <c r="E155" s="160"/>
      <c r="F155" s="160"/>
      <c r="G155" s="159" t="s">
        <v>401</v>
      </c>
      <c r="H155" s="159" t="s">
        <v>104</v>
      </c>
      <c r="I155" s="162">
        <v>18</v>
      </c>
      <c r="J155" s="160"/>
      <c r="K155" s="160"/>
      <c r="L155" s="160"/>
      <c r="M155" s="160"/>
      <c r="N155" s="160"/>
      <c r="O155" s="160"/>
      <c r="P155" s="162">
        <v>109100</v>
      </c>
      <c r="Q155" s="162">
        <v>0</v>
      </c>
      <c r="R155" s="162">
        <v>9819</v>
      </c>
      <c r="S155" s="162">
        <v>9819</v>
      </c>
      <c r="T155" s="162">
        <v>0</v>
      </c>
      <c r="U155" s="162">
        <f t="shared" si="10"/>
        <v>-109100</v>
      </c>
      <c r="V155" s="162">
        <f t="shared" si="11"/>
        <v>0</v>
      </c>
      <c r="W155" s="162">
        <f t="shared" si="12"/>
        <v>-9819</v>
      </c>
      <c r="X155" s="162">
        <f t="shared" si="13"/>
        <v>-9819</v>
      </c>
      <c r="Y155" s="162">
        <f t="shared" si="14"/>
        <v>0</v>
      </c>
      <c r="Z155" s="159" t="s">
        <v>413</v>
      </c>
      <c r="AA155" s="159" t="s">
        <v>104</v>
      </c>
      <c r="AB155" s="159" t="s">
        <v>66</v>
      </c>
    </row>
    <row r="156" spans="1:28" x14ac:dyDescent="0.35">
      <c r="A156" s="159" t="s">
        <v>94</v>
      </c>
      <c r="B156" s="161">
        <v>43070</v>
      </c>
      <c r="C156" s="161">
        <v>43070</v>
      </c>
      <c r="D156" s="159" t="s">
        <v>400</v>
      </c>
      <c r="E156" s="160"/>
      <c r="F156" s="160"/>
      <c r="G156" s="159" t="s">
        <v>401</v>
      </c>
      <c r="H156" s="159" t="s">
        <v>104</v>
      </c>
      <c r="I156" s="162">
        <v>18</v>
      </c>
      <c r="J156" s="160"/>
      <c r="K156" s="160"/>
      <c r="L156" s="160"/>
      <c r="M156" s="160"/>
      <c r="N156" s="160"/>
      <c r="O156" s="160"/>
      <c r="P156" s="162">
        <v>84000</v>
      </c>
      <c r="Q156" s="162">
        <v>0</v>
      </c>
      <c r="R156" s="162">
        <v>7560</v>
      </c>
      <c r="S156" s="162">
        <v>7560</v>
      </c>
      <c r="T156" s="162">
        <v>0</v>
      </c>
      <c r="U156" s="162">
        <f t="shared" si="10"/>
        <v>-84000</v>
      </c>
      <c r="V156" s="162">
        <f t="shared" si="11"/>
        <v>0</v>
      </c>
      <c r="W156" s="162">
        <f t="shared" si="12"/>
        <v>-7560</v>
      </c>
      <c r="X156" s="162">
        <f t="shared" si="13"/>
        <v>-7560</v>
      </c>
      <c r="Y156" s="162">
        <f t="shared" si="14"/>
        <v>0</v>
      </c>
      <c r="Z156" s="159" t="s">
        <v>413</v>
      </c>
      <c r="AA156" s="159" t="s">
        <v>104</v>
      </c>
      <c r="AB156" s="159" t="s">
        <v>66</v>
      </c>
    </row>
    <row r="157" spans="1:28" x14ac:dyDescent="0.35">
      <c r="A157" s="159" t="s">
        <v>94</v>
      </c>
      <c r="B157" s="161">
        <v>43070</v>
      </c>
      <c r="C157" s="161">
        <v>43070</v>
      </c>
      <c r="D157" s="159" t="s">
        <v>400</v>
      </c>
      <c r="E157" s="160"/>
      <c r="F157" s="160"/>
      <c r="G157" s="159" t="s">
        <v>401</v>
      </c>
      <c r="H157" s="159" t="s">
        <v>104</v>
      </c>
      <c r="I157" s="162">
        <v>18</v>
      </c>
      <c r="J157" s="160"/>
      <c r="K157" s="160"/>
      <c r="L157" s="160"/>
      <c r="M157" s="160"/>
      <c r="N157" s="160"/>
      <c r="O157" s="160"/>
      <c r="P157" s="162">
        <v>7500</v>
      </c>
      <c r="Q157" s="162">
        <v>0</v>
      </c>
      <c r="R157" s="162">
        <v>675</v>
      </c>
      <c r="S157" s="162">
        <v>675</v>
      </c>
      <c r="T157" s="162">
        <v>0</v>
      </c>
      <c r="U157" s="162">
        <f t="shared" si="10"/>
        <v>-7500</v>
      </c>
      <c r="V157" s="162">
        <f t="shared" si="11"/>
        <v>0</v>
      </c>
      <c r="W157" s="162">
        <f t="shared" si="12"/>
        <v>-675</v>
      </c>
      <c r="X157" s="162">
        <f t="shared" si="13"/>
        <v>-675</v>
      </c>
      <c r="Y157" s="162">
        <f t="shared" si="14"/>
        <v>0</v>
      </c>
      <c r="Z157" s="159" t="s">
        <v>413</v>
      </c>
      <c r="AA157" s="159" t="s">
        <v>104</v>
      </c>
      <c r="AB157" s="159" t="s">
        <v>66</v>
      </c>
    </row>
    <row r="158" spans="1:28" x14ac:dyDescent="0.35">
      <c r="A158" s="159" t="s">
        <v>94</v>
      </c>
      <c r="B158" s="161">
        <v>43070</v>
      </c>
      <c r="C158" s="161">
        <v>43070</v>
      </c>
      <c r="D158" s="159" t="s">
        <v>400</v>
      </c>
      <c r="E158" s="160"/>
      <c r="F158" s="160"/>
      <c r="G158" s="159" t="s">
        <v>401</v>
      </c>
      <c r="H158" s="159" t="s">
        <v>104</v>
      </c>
      <c r="I158" s="162">
        <v>18</v>
      </c>
      <c r="J158" s="160"/>
      <c r="K158" s="160"/>
      <c r="L158" s="160"/>
      <c r="M158" s="160"/>
      <c r="N158" s="160"/>
      <c r="O158" s="160"/>
      <c r="P158" s="162">
        <v>112000</v>
      </c>
      <c r="Q158" s="162">
        <v>0</v>
      </c>
      <c r="R158" s="162">
        <v>10080</v>
      </c>
      <c r="S158" s="162">
        <v>10080</v>
      </c>
      <c r="T158" s="162">
        <v>0</v>
      </c>
      <c r="U158" s="162">
        <f t="shared" si="10"/>
        <v>-112000</v>
      </c>
      <c r="V158" s="162">
        <f t="shared" si="11"/>
        <v>0</v>
      </c>
      <c r="W158" s="162">
        <f t="shared" si="12"/>
        <v>-10080</v>
      </c>
      <c r="X158" s="162">
        <f t="shared" si="13"/>
        <v>-10080</v>
      </c>
      <c r="Y158" s="162">
        <f t="shared" si="14"/>
        <v>0</v>
      </c>
      <c r="Z158" s="159" t="s">
        <v>413</v>
      </c>
      <c r="AA158" s="159" t="s">
        <v>104</v>
      </c>
      <c r="AB158" s="159" t="s">
        <v>66</v>
      </c>
    </row>
    <row r="159" spans="1:28" x14ac:dyDescent="0.35">
      <c r="A159" s="159" t="s">
        <v>94</v>
      </c>
      <c r="B159" s="161">
        <v>43070</v>
      </c>
      <c r="C159" s="161">
        <v>43070</v>
      </c>
      <c r="D159" s="159" t="s">
        <v>400</v>
      </c>
      <c r="E159" s="160"/>
      <c r="F159" s="160"/>
      <c r="G159" s="159" t="s">
        <v>401</v>
      </c>
      <c r="H159" s="159" t="s">
        <v>104</v>
      </c>
      <c r="I159" s="162">
        <v>18</v>
      </c>
      <c r="J159" s="160"/>
      <c r="K159" s="160"/>
      <c r="L159" s="160"/>
      <c r="M159" s="160"/>
      <c r="N159" s="160"/>
      <c r="O159" s="160"/>
      <c r="P159" s="162">
        <v>112000</v>
      </c>
      <c r="Q159" s="162">
        <v>0</v>
      </c>
      <c r="R159" s="162">
        <v>10080</v>
      </c>
      <c r="S159" s="162">
        <v>10080</v>
      </c>
      <c r="T159" s="162">
        <v>0</v>
      </c>
      <c r="U159" s="162">
        <f t="shared" si="10"/>
        <v>-112000</v>
      </c>
      <c r="V159" s="162">
        <f t="shared" si="11"/>
        <v>0</v>
      </c>
      <c r="W159" s="162">
        <f t="shared" si="12"/>
        <v>-10080</v>
      </c>
      <c r="X159" s="162">
        <f t="shared" si="13"/>
        <v>-10080</v>
      </c>
      <c r="Y159" s="162">
        <f t="shared" si="14"/>
        <v>0</v>
      </c>
      <c r="Z159" s="159" t="s">
        <v>413</v>
      </c>
      <c r="AA159" s="159" t="s">
        <v>104</v>
      </c>
      <c r="AB159" s="159" t="s">
        <v>66</v>
      </c>
    </row>
    <row r="160" spans="1:28" x14ac:dyDescent="0.35">
      <c r="A160" s="159" t="s">
        <v>94</v>
      </c>
      <c r="B160" s="161">
        <v>43070</v>
      </c>
      <c r="C160" s="161">
        <v>43070</v>
      </c>
      <c r="D160" s="159" t="s">
        <v>400</v>
      </c>
      <c r="E160" s="160"/>
      <c r="F160" s="160"/>
      <c r="G160" s="159" t="s">
        <v>401</v>
      </c>
      <c r="H160" s="159" t="s">
        <v>104</v>
      </c>
      <c r="I160" s="162">
        <v>18</v>
      </c>
      <c r="J160" s="160"/>
      <c r="K160" s="160"/>
      <c r="L160" s="160"/>
      <c r="M160" s="160"/>
      <c r="N160" s="160"/>
      <c r="O160" s="160"/>
      <c r="P160" s="162">
        <v>175000</v>
      </c>
      <c r="Q160" s="162">
        <v>0</v>
      </c>
      <c r="R160" s="162">
        <v>15750</v>
      </c>
      <c r="S160" s="162">
        <v>15750</v>
      </c>
      <c r="T160" s="162">
        <v>0</v>
      </c>
      <c r="U160" s="162">
        <f t="shared" si="10"/>
        <v>-175000</v>
      </c>
      <c r="V160" s="162">
        <f t="shared" si="11"/>
        <v>0</v>
      </c>
      <c r="W160" s="162">
        <f t="shared" si="12"/>
        <v>-15750</v>
      </c>
      <c r="X160" s="162">
        <f t="shared" si="13"/>
        <v>-15750</v>
      </c>
      <c r="Y160" s="162">
        <f t="shared" si="14"/>
        <v>0</v>
      </c>
      <c r="Z160" s="159" t="s">
        <v>413</v>
      </c>
      <c r="AA160" s="159" t="s">
        <v>104</v>
      </c>
      <c r="AB160" s="159" t="s">
        <v>66</v>
      </c>
    </row>
    <row r="161" spans="1:28" x14ac:dyDescent="0.35">
      <c r="A161" s="159" t="s">
        <v>94</v>
      </c>
      <c r="B161" s="161">
        <v>43070</v>
      </c>
      <c r="C161" s="161">
        <v>43070</v>
      </c>
      <c r="D161" s="159" t="s">
        <v>400</v>
      </c>
      <c r="E161" s="160"/>
      <c r="F161" s="160"/>
      <c r="G161" s="159" t="s">
        <v>401</v>
      </c>
      <c r="H161" s="159" t="s">
        <v>104</v>
      </c>
      <c r="I161" s="162">
        <v>18</v>
      </c>
      <c r="J161" s="160"/>
      <c r="K161" s="160"/>
      <c r="L161" s="160"/>
      <c r="M161" s="160"/>
      <c r="N161" s="160"/>
      <c r="O161" s="160"/>
      <c r="P161" s="162">
        <v>6000</v>
      </c>
      <c r="Q161" s="162">
        <v>0</v>
      </c>
      <c r="R161" s="162">
        <v>540</v>
      </c>
      <c r="S161" s="162">
        <v>540</v>
      </c>
      <c r="T161" s="162">
        <v>0</v>
      </c>
      <c r="U161" s="162">
        <f t="shared" si="10"/>
        <v>-6000</v>
      </c>
      <c r="V161" s="162">
        <f t="shared" si="11"/>
        <v>0</v>
      </c>
      <c r="W161" s="162">
        <f t="shared" si="12"/>
        <v>-540</v>
      </c>
      <c r="X161" s="162">
        <f t="shared" si="13"/>
        <v>-540</v>
      </c>
      <c r="Y161" s="162">
        <f t="shared" si="14"/>
        <v>0</v>
      </c>
      <c r="Z161" s="159" t="s">
        <v>413</v>
      </c>
      <c r="AA161" s="159" t="s">
        <v>104</v>
      </c>
      <c r="AB161" s="159" t="s">
        <v>66</v>
      </c>
    </row>
    <row r="162" spans="1:28" x14ac:dyDescent="0.35">
      <c r="A162" s="159" t="s">
        <v>94</v>
      </c>
      <c r="B162" s="161">
        <v>43070</v>
      </c>
      <c r="C162" s="161">
        <v>43070</v>
      </c>
      <c r="D162" s="159" t="s">
        <v>400</v>
      </c>
      <c r="E162" s="160"/>
      <c r="F162" s="160"/>
      <c r="G162" s="159" t="s">
        <v>401</v>
      </c>
      <c r="H162" s="159" t="s">
        <v>104</v>
      </c>
      <c r="I162" s="162">
        <v>18</v>
      </c>
      <c r="J162" s="160"/>
      <c r="K162" s="160"/>
      <c r="L162" s="160"/>
      <c r="M162" s="160"/>
      <c r="N162" s="160"/>
      <c r="O162" s="160"/>
      <c r="P162" s="162">
        <v>2500</v>
      </c>
      <c r="Q162" s="162">
        <v>0</v>
      </c>
      <c r="R162" s="162">
        <v>225</v>
      </c>
      <c r="S162" s="162">
        <v>225</v>
      </c>
      <c r="T162" s="162">
        <v>0</v>
      </c>
      <c r="U162" s="162">
        <f t="shared" si="10"/>
        <v>-2500</v>
      </c>
      <c r="V162" s="162">
        <f t="shared" si="11"/>
        <v>0</v>
      </c>
      <c r="W162" s="162">
        <f t="shared" si="12"/>
        <v>-225</v>
      </c>
      <c r="X162" s="162">
        <f t="shared" si="13"/>
        <v>-225</v>
      </c>
      <c r="Y162" s="162">
        <f t="shared" si="14"/>
        <v>0</v>
      </c>
      <c r="Z162" s="159" t="s">
        <v>413</v>
      </c>
      <c r="AA162" s="159" t="s">
        <v>104</v>
      </c>
      <c r="AB162" s="159" t="s">
        <v>66</v>
      </c>
    </row>
    <row r="163" spans="1:28" x14ac:dyDescent="0.35">
      <c r="A163" s="159" t="s">
        <v>94</v>
      </c>
      <c r="B163" s="161">
        <v>43070</v>
      </c>
      <c r="C163" s="161">
        <v>43070</v>
      </c>
      <c r="D163" s="159" t="s">
        <v>400</v>
      </c>
      <c r="E163" s="160"/>
      <c r="F163" s="160"/>
      <c r="G163" s="159" t="s">
        <v>401</v>
      </c>
      <c r="H163" s="159" t="s">
        <v>104</v>
      </c>
      <c r="I163" s="162">
        <v>18</v>
      </c>
      <c r="J163" s="160"/>
      <c r="K163" s="160"/>
      <c r="L163" s="160"/>
      <c r="M163" s="160"/>
      <c r="N163" s="160"/>
      <c r="O163" s="160"/>
      <c r="P163" s="162">
        <v>60000</v>
      </c>
      <c r="Q163" s="162">
        <v>0</v>
      </c>
      <c r="R163" s="162">
        <v>5400</v>
      </c>
      <c r="S163" s="162">
        <v>5400</v>
      </c>
      <c r="T163" s="162">
        <v>0</v>
      </c>
      <c r="U163" s="162">
        <f t="shared" si="10"/>
        <v>-60000</v>
      </c>
      <c r="V163" s="162">
        <f t="shared" si="11"/>
        <v>0</v>
      </c>
      <c r="W163" s="162">
        <f t="shared" si="12"/>
        <v>-5400</v>
      </c>
      <c r="X163" s="162">
        <f t="shared" si="13"/>
        <v>-5400</v>
      </c>
      <c r="Y163" s="162">
        <f t="shared" si="14"/>
        <v>0</v>
      </c>
      <c r="Z163" s="159" t="s">
        <v>413</v>
      </c>
      <c r="AA163" s="159" t="s">
        <v>104</v>
      </c>
      <c r="AB163" s="159" t="s">
        <v>66</v>
      </c>
    </row>
    <row r="164" spans="1:28" x14ac:dyDescent="0.35">
      <c r="A164" s="159" t="s">
        <v>94</v>
      </c>
      <c r="B164" s="161">
        <v>43070</v>
      </c>
      <c r="C164" s="161">
        <v>43070</v>
      </c>
      <c r="D164" s="159" t="s">
        <v>400</v>
      </c>
      <c r="E164" s="160"/>
      <c r="F164" s="160"/>
      <c r="G164" s="159" t="s">
        <v>401</v>
      </c>
      <c r="H164" s="159" t="s">
        <v>104</v>
      </c>
      <c r="I164" s="162">
        <v>18</v>
      </c>
      <c r="J164" s="160"/>
      <c r="K164" s="160"/>
      <c r="L164" s="160"/>
      <c r="M164" s="160"/>
      <c r="N164" s="160"/>
      <c r="O164" s="160"/>
      <c r="P164" s="162">
        <v>56000</v>
      </c>
      <c r="Q164" s="162">
        <v>0</v>
      </c>
      <c r="R164" s="162">
        <v>5040</v>
      </c>
      <c r="S164" s="162">
        <v>5040</v>
      </c>
      <c r="T164" s="162">
        <v>0</v>
      </c>
      <c r="U164" s="162">
        <f t="shared" si="10"/>
        <v>-56000</v>
      </c>
      <c r="V164" s="162">
        <f t="shared" si="11"/>
        <v>0</v>
      </c>
      <c r="W164" s="162">
        <f t="shared" si="12"/>
        <v>-5040</v>
      </c>
      <c r="X164" s="162">
        <f t="shared" si="13"/>
        <v>-5040</v>
      </c>
      <c r="Y164" s="162">
        <f t="shared" si="14"/>
        <v>0</v>
      </c>
      <c r="Z164" s="159" t="s">
        <v>413</v>
      </c>
      <c r="AA164" s="159" t="s">
        <v>104</v>
      </c>
      <c r="AB164" s="159" t="s">
        <v>66</v>
      </c>
    </row>
    <row r="165" spans="1:28" x14ac:dyDescent="0.35">
      <c r="A165" s="159" t="s">
        <v>94</v>
      </c>
      <c r="B165" s="161">
        <v>43070</v>
      </c>
      <c r="C165" s="161">
        <v>43070</v>
      </c>
      <c r="D165" s="159" t="s">
        <v>400</v>
      </c>
      <c r="E165" s="160"/>
      <c r="F165" s="160"/>
      <c r="G165" s="159" t="s">
        <v>401</v>
      </c>
      <c r="H165" s="159" t="s">
        <v>104</v>
      </c>
      <c r="I165" s="162">
        <v>18</v>
      </c>
      <c r="J165" s="160"/>
      <c r="K165" s="160"/>
      <c r="L165" s="160"/>
      <c r="M165" s="160"/>
      <c r="N165" s="160"/>
      <c r="O165" s="160"/>
      <c r="P165" s="162">
        <v>27000</v>
      </c>
      <c r="Q165" s="162">
        <v>0</v>
      </c>
      <c r="R165" s="162">
        <v>2430</v>
      </c>
      <c r="S165" s="162">
        <v>2430</v>
      </c>
      <c r="T165" s="162">
        <v>0</v>
      </c>
      <c r="U165" s="162">
        <f t="shared" si="10"/>
        <v>-27000</v>
      </c>
      <c r="V165" s="162">
        <f t="shared" si="11"/>
        <v>0</v>
      </c>
      <c r="W165" s="162">
        <f t="shared" si="12"/>
        <v>-2430</v>
      </c>
      <c r="X165" s="162">
        <f t="shared" si="13"/>
        <v>-2430</v>
      </c>
      <c r="Y165" s="162">
        <f t="shared" si="14"/>
        <v>0</v>
      </c>
      <c r="Z165" s="159" t="s">
        <v>413</v>
      </c>
      <c r="AA165" s="159" t="s">
        <v>104</v>
      </c>
      <c r="AB165" s="159" t="s">
        <v>66</v>
      </c>
    </row>
    <row r="166" spans="1:28" x14ac:dyDescent="0.35">
      <c r="A166" s="159" t="s">
        <v>94</v>
      </c>
      <c r="B166" s="161">
        <v>43070</v>
      </c>
      <c r="C166" s="161">
        <v>43070</v>
      </c>
      <c r="D166" s="159" t="s">
        <v>400</v>
      </c>
      <c r="E166" s="160"/>
      <c r="F166" s="160"/>
      <c r="G166" s="159" t="s">
        <v>401</v>
      </c>
      <c r="H166" s="159" t="s">
        <v>104</v>
      </c>
      <c r="I166" s="162">
        <v>18</v>
      </c>
      <c r="J166" s="160"/>
      <c r="K166" s="160"/>
      <c r="L166" s="160"/>
      <c r="M166" s="160"/>
      <c r="N166" s="160"/>
      <c r="O166" s="160"/>
      <c r="P166" s="162">
        <v>100221</v>
      </c>
      <c r="Q166" s="162">
        <v>0</v>
      </c>
      <c r="R166" s="162">
        <v>9019.89</v>
      </c>
      <c r="S166" s="162">
        <v>9019.89</v>
      </c>
      <c r="T166" s="162">
        <v>0</v>
      </c>
      <c r="U166" s="162">
        <f t="shared" si="10"/>
        <v>-100221</v>
      </c>
      <c r="V166" s="162">
        <f t="shared" si="11"/>
        <v>0</v>
      </c>
      <c r="W166" s="162">
        <f t="shared" si="12"/>
        <v>-9019.89</v>
      </c>
      <c r="X166" s="162">
        <f t="shared" si="13"/>
        <v>-9019.89</v>
      </c>
      <c r="Y166" s="162">
        <f t="shared" si="14"/>
        <v>0</v>
      </c>
      <c r="Z166" s="159" t="s">
        <v>413</v>
      </c>
      <c r="AA166" s="159" t="s">
        <v>104</v>
      </c>
      <c r="AB166" s="159" t="s">
        <v>66</v>
      </c>
    </row>
    <row r="167" spans="1:28" x14ac:dyDescent="0.35">
      <c r="A167" s="159" t="s">
        <v>94</v>
      </c>
      <c r="B167" s="161">
        <v>43070</v>
      </c>
      <c r="C167" s="161">
        <v>43070</v>
      </c>
      <c r="D167" s="159" t="s">
        <v>400</v>
      </c>
      <c r="E167" s="160"/>
      <c r="F167" s="160"/>
      <c r="G167" s="159" t="s">
        <v>401</v>
      </c>
      <c r="H167" s="159" t="s">
        <v>104</v>
      </c>
      <c r="I167" s="162">
        <v>18</v>
      </c>
      <c r="J167" s="160"/>
      <c r="K167" s="160"/>
      <c r="L167" s="160"/>
      <c r="M167" s="160"/>
      <c r="N167" s="160"/>
      <c r="O167" s="160"/>
      <c r="P167" s="162">
        <v>5000</v>
      </c>
      <c r="Q167" s="162">
        <v>0</v>
      </c>
      <c r="R167" s="162">
        <v>450</v>
      </c>
      <c r="S167" s="162">
        <v>450</v>
      </c>
      <c r="T167" s="162">
        <v>0</v>
      </c>
      <c r="U167" s="162">
        <f t="shared" si="10"/>
        <v>-5000</v>
      </c>
      <c r="V167" s="162">
        <f t="shared" si="11"/>
        <v>0</v>
      </c>
      <c r="W167" s="162">
        <f t="shared" si="12"/>
        <v>-450</v>
      </c>
      <c r="X167" s="162">
        <f t="shared" si="13"/>
        <v>-450</v>
      </c>
      <c r="Y167" s="162">
        <f t="shared" si="14"/>
        <v>0</v>
      </c>
      <c r="Z167" s="159" t="s">
        <v>413</v>
      </c>
      <c r="AA167" s="159" t="s">
        <v>104</v>
      </c>
      <c r="AB167" s="159" t="s">
        <v>66</v>
      </c>
    </row>
    <row r="168" spans="1:28" x14ac:dyDescent="0.35">
      <c r="A168" s="159" t="s">
        <v>94</v>
      </c>
      <c r="B168" s="161">
        <v>43070</v>
      </c>
      <c r="C168" s="161">
        <v>43070</v>
      </c>
      <c r="D168" s="159" t="s">
        <v>400</v>
      </c>
      <c r="E168" s="160"/>
      <c r="F168" s="160"/>
      <c r="G168" s="159" t="s">
        <v>401</v>
      </c>
      <c r="H168" s="159" t="s">
        <v>104</v>
      </c>
      <c r="I168" s="162">
        <v>18</v>
      </c>
      <c r="J168" s="160"/>
      <c r="K168" s="160"/>
      <c r="L168" s="160"/>
      <c r="M168" s="160"/>
      <c r="N168" s="160"/>
      <c r="O168" s="160"/>
      <c r="P168" s="162">
        <v>6000</v>
      </c>
      <c r="Q168" s="162">
        <v>0</v>
      </c>
      <c r="R168" s="162">
        <v>540</v>
      </c>
      <c r="S168" s="162">
        <v>540</v>
      </c>
      <c r="T168" s="162">
        <v>0</v>
      </c>
      <c r="U168" s="162">
        <f t="shared" si="10"/>
        <v>-6000</v>
      </c>
      <c r="V168" s="162">
        <f t="shared" si="11"/>
        <v>0</v>
      </c>
      <c r="W168" s="162">
        <f t="shared" si="12"/>
        <v>-540</v>
      </c>
      <c r="X168" s="162">
        <f t="shared" si="13"/>
        <v>-540</v>
      </c>
      <c r="Y168" s="162">
        <f t="shared" si="14"/>
        <v>0</v>
      </c>
      <c r="Z168" s="159" t="s">
        <v>413</v>
      </c>
      <c r="AA168" s="159" t="s">
        <v>104</v>
      </c>
      <c r="AB168" s="159" t="s">
        <v>66</v>
      </c>
    </row>
    <row r="169" spans="1:28" x14ac:dyDescent="0.35">
      <c r="A169" s="159" t="s">
        <v>94</v>
      </c>
      <c r="B169" s="161">
        <v>43070</v>
      </c>
      <c r="C169" s="161">
        <v>43070</v>
      </c>
      <c r="D169" s="159" t="s">
        <v>400</v>
      </c>
      <c r="E169" s="160"/>
      <c r="F169" s="160"/>
      <c r="G169" s="159" t="s">
        <v>401</v>
      </c>
      <c r="H169" s="159" t="s">
        <v>104</v>
      </c>
      <c r="I169" s="162">
        <v>18</v>
      </c>
      <c r="J169" s="160"/>
      <c r="K169" s="160"/>
      <c r="L169" s="160"/>
      <c r="M169" s="160"/>
      <c r="N169" s="160"/>
      <c r="O169" s="160"/>
      <c r="P169" s="162">
        <v>56000</v>
      </c>
      <c r="Q169" s="162">
        <v>0</v>
      </c>
      <c r="R169" s="162">
        <v>5040</v>
      </c>
      <c r="S169" s="162">
        <v>5040</v>
      </c>
      <c r="T169" s="162">
        <v>0</v>
      </c>
      <c r="U169" s="162">
        <f t="shared" si="10"/>
        <v>-56000</v>
      </c>
      <c r="V169" s="162">
        <f t="shared" si="11"/>
        <v>0</v>
      </c>
      <c r="W169" s="162">
        <f t="shared" si="12"/>
        <v>-5040</v>
      </c>
      <c r="X169" s="162">
        <f t="shared" si="13"/>
        <v>-5040</v>
      </c>
      <c r="Y169" s="162">
        <f t="shared" si="14"/>
        <v>0</v>
      </c>
      <c r="Z169" s="159" t="s">
        <v>413</v>
      </c>
      <c r="AA169" s="159" t="s">
        <v>104</v>
      </c>
      <c r="AB169" s="159" t="s">
        <v>66</v>
      </c>
    </row>
    <row r="170" spans="1:28" x14ac:dyDescent="0.35">
      <c r="A170" s="159" t="s">
        <v>94</v>
      </c>
      <c r="B170" s="161">
        <v>43070</v>
      </c>
      <c r="C170" s="161">
        <v>43070</v>
      </c>
      <c r="D170" s="159" t="s">
        <v>400</v>
      </c>
      <c r="E170" s="160"/>
      <c r="F170" s="160"/>
      <c r="G170" s="159" t="s">
        <v>401</v>
      </c>
      <c r="H170" s="159" t="s">
        <v>104</v>
      </c>
      <c r="I170" s="162">
        <v>18</v>
      </c>
      <c r="J170" s="160"/>
      <c r="K170" s="160"/>
      <c r="L170" s="160"/>
      <c r="M170" s="160"/>
      <c r="N170" s="160"/>
      <c r="O170" s="160"/>
      <c r="P170" s="162">
        <v>6000</v>
      </c>
      <c r="Q170" s="162">
        <v>0</v>
      </c>
      <c r="R170" s="162">
        <v>540</v>
      </c>
      <c r="S170" s="162">
        <v>540</v>
      </c>
      <c r="T170" s="162">
        <v>0</v>
      </c>
      <c r="U170" s="162">
        <f t="shared" si="10"/>
        <v>-6000</v>
      </c>
      <c r="V170" s="162">
        <f t="shared" si="11"/>
        <v>0</v>
      </c>
      <c r="W170" s="162">
        <f t="shared" si="12"/>
        <v>-540</v>
      </c>
      <c r="X170" s="162">
        <f t="shared" si="13"/>
        <v>-540</v>
      </c>
      <c r="Y170" s="162">
        <f t="shared" si="14"/>
        <v>0</v>
      </c>
      <c r="Z170" s="159" t="s">
        <v>413</v>
      </c>
      <c r="AA170" s="159" t="s">
        <v>104</v>
      </c>
      <c r="AB170" s="159" t="s">
        <v>66</v>
      </c>
    </row>
    <row r="171" spans="1:28" x14ac:dyDescent="0.35">
      <c r="A171" s="159" t="s">
        <v>94</v>
      </c>
      <c r="B171" s="161">
        <v>43070</v>
      </c>
      <c r="C171" s="161">
        <v>43070</v>
      </c>
      <c r="D171" s="159" t="s">
        <v>400</v>
      </c>
      <c r="E171" s="160"/>
      <c r="F171" s="160"/>
      <c r="G171" s="159" t="s">
        <v>414</v>
      </c>
      <c r="H171" s="159" t="s">
        <v>104</v>
      </c>
      <c r="I171" s="162">
        <v>18</v>
      </c>
      <c r="J171" s="160"/>
      <c r="K171" s="160"/>
      <c r="L171" s="160"/>
      <c r="M171" s="160"/>
      <c r="N171" s="160"/>
      <c r="O171" s="160"/>
      <c r="P171" s="162">
        <v>25000</v>
      </c>
      <c r="Q171" s="162">
        <v>4500</v>
      </c>
      <c r="R171" s="162">
        <v>0</v>
      </c>
      <c r="S171" s="162">
        <v>0</v>
      </c>
      <c r="T171" s="162">
        <v>0</v>
      </c>
      <c r="U171" s="162">
        <f t="shared" si="10"/>
        <v>-25000</v>
      </c>
      <c r="V171" s="162">
        <f t="shared" si="11"/>
        <v>-4500</v>
      </c>
      <c r="W171" s="162">
        <f t="shared" si="12"/>
        <v>0</v>
      </c>
      <c r="X171" s="162">
        <f t="shared" si="13"/>
        <v>0</v>
      </c>
      <c r="Y171" s="162">
        <f t="shared" si="14"/>
        <v>0</v>
      </c>
      <c r="Z171" s="159" t="s">
        <v>413</v>
      </c>
      <c r="AA171" s="159" t="s">
        <v>104</v>
      </c>
      <c r="AB171" s="159" t="s">
        <v>66</v>
      </c>
    </row>
    <row r="172" spans="1:28" x14ac:dyDescent="0.35">
      <c r="A172" s="159" t="s">
        <v>94</v>
      </c>
      <c r="B172" s="161">
        <v>43070</v>
      </c>
      <c r="C172" s="161">
        <v>43070</v>
      </c>
      <c r="D172" s="159" t="s">
        <v>400</v>
      </c>
      <c r="E172" s="160"/>
      <c r="F172" s="160"/>
      <c r="G172" s="159" t="s">
        <v>422</v>
      </c>
      <c r="H172" s="159" t="s">
        <v>104</v>
      </c>
      <c r="I172" s="162">
        <v>18</v>
      </c>
      <c r="J172" s="160"/>
      <c r="K172" s="160"/>
      <c r="L172" s="160"/>
      <c r="M172" s="160"/>
      <c r="N172" s="160"/>
      <c r="O172" s="160"/>
      <c r="P172" s="162">
        <v>7500</v>
      </c>
      <c r="Q172" s="162">
        <v>1350</v>
      </c>
      <c r="R172" s="162">
        <v>0</v>
      </c>
      <c r="S172" s="162">
        <v>0</v>
      </c>
      <c r="T172" s="162">
        <v>0</v>
      </c>
      <c r="U172" s="162">
        <f t="shared" si="10"/>
        <v>-7500</v>
      </c>
      <c r="V172" s="162">
        <f t="shared" si="11"/>
        <v>-1350</v>
      </c>
      <c r="W172" s="162">
        <f t="shared" si="12"/>
        <v>0</v>
      </c>
      <c r="X172" s="162">
        <f t="shared" si="13"/>
        <v>0</v>
      </c>
      <c r="Y172" s="162">
        <f t="shared" si="14"/>
        <v>0</v>
      </c>
      <c r="Z172" s="159" t="s">
        <v>413</v>
      </c>
      <c r="AA172" s="159" t="s">
        <v>104</v>
      </c>
      <c r="AB172" s="159" t="s">
        <v>66</v>
      </c>
    </row>
    <row r="173" spans="1:28" x14ac:dyDescent="0.35">
      <c r="A173" s="159" t="s">
        <v>94</v>
      </c>
      <c r="B173" s="161">
        <v>43101</v>
      </c>
      <c r="C173" s="161">
        <v>43101</v>
      </c>
      <c r="D173" s="159" t="s">
        <v>411</v>
      </c>
      <c r="E173" s="160"/>
      <c r="F173" s="160"/>
      <c r="G173" s="159" t="s">
        <v>401</v>
      </c>
      <c r="H173" s="159" t="s">
        <v>104</v>
      </c>
      <c r="I173" s="162">
        <v>18</v>
      </c>
      <c r="J173" s="160"/>
      <c r="K173" s="160"/>
      <c r="L173" s="160"/>
      <c r="M173" s="160"/>
      <c r="N173" s="160"/>
      <c r="O173" s="160"/>
      <c r="P173" s="162">
        <v>143585</v>
      </c>
      <c r="Q173" s="162">
        <v>0</v>
      </c>
      <c r="R173" s="162">
        <v>12922.65</v>
      </c>
      <c r="S173" s="162">
        <v>12922.65</v>
      </c>
      <c r="T173" s="162">
        <v>0</v>
      </c>
      <c r="U173" s="162">
        <f t="shared" si="10"/>
        <v>-143585</v>
      </c>
      <c r="V173" s="162">
        <f t="shared" si="11"/>
        <v>0</v>
      </c>
      <c r="W173" s="162">
        <f t="shared" si="12"/>
        <v>-12922.65</v>
      </c>
      <c r="X173" s="162">
        <f t="shared" si="13"/>
        <v>-12922.65</v>
      </c>
      <c r="Y173" s="162">
        <f t="shared" si="14"/>
        <v>0</v>
      </c>
      <c r="Z173" s="159" t="s">
        <v>412</v>
      </c>
      <c r="AA173" s="159" t="s">
        <v>104</v>
      </c>
      <c r="AB173" s="159" t="s">
        <v>66</v>
      </c>
    </row>
    <row r="174" spans="1:28" x14ac:dyDescent="0.35">
      <c r="A174" s="159" t="s">
        <v>94</v>
      </c>
      <c r="B174" s="161">
        <v>43101</v>
      </c>
      <c r="C174" s="161">
        <v>43101</v>
      </c>
      <c r="D174" s="159" t="s">
        <v>400</v>
      </c>
      <c r="E174" s="160"/>
      <c r="F174" s="160"/>
      <c r="G174" s="159" t="s">
        <v>417</v>
      </c>
      <c r="H174" s="159" t="s">
        <v>104</v>
      </c>
      <c r="I174" s="162">
        <v>18</v>
      </c>
      <c r="J174" s="160"/>
      <c r="K174" s="160"/>
      <c r="L174" s="160"/>
      <c r="M174" s="160"/>
      <c r="N174" s="160"/>
      <c r="O174" s="160"/>
      <c r="P174" s="162">
        <v>15000</v>
      </c>
      <c r="Q174" s="162">
        <v>2700</v>
      </c>
      <c r="R174" s="162">
        <v>0</v>
      </c>
      <c r="S174" s="162">
        <v>0</v>
      </c>
      <c r="T174" s="162">
        <v>0</v>
      </c>
      <c r="U174" s="162">
        <f t="shared" si="10"/>
        <v>-15000</v>
      </c>
      <c r="V174" s="162">
        <f t="shared" si="11"/>
        <v>-2700</v>
      </c>
      <c r="W174" s="162">
        <f t="shared" si="12"/>
        <v>0</v>
      </c>
      <c r="X174" s="162">
        <f t="shared" si="13"/>
        <v>0</v>
      </c>
      <c r="Y174" s="162">
        <f t="shared" si="14"/>
        <v>0</v>
      </c>
      <c r="Z174" s="159" t="s">
        <v>413</v>
      </c>
      <c r="AA174" s="159" t="s">
        <v>104</v>
      </c>
      <c r="AB174" s="159" t="s">
        <v>66</v>
      </c>
    </row>
    <row r="175" spans="1:28" x14ac:dyDescent="0.35">
      <c r="A175" s="159" t="s">
        <v>94</v>
      </c>
      <c r="B175" s="161">
        <v>43101</v>
      </c>
      <c r="C175" s="161">
        <v>43101</v>
      </c>
      <c r="D175" s="159" t="s">
        <v>400</v>
      </c>
      <c r="E175" s="160"/>
      <c r="F175" s="160"/>
      <c r="G175" s="159" t="s">
        <v>401</v>
      </c>
      <c r="H175" s="159" t="s">
        <v>104</v>
      </c>
      <c r="I175" s="162">
        <v>18</v>
      </c>
      <c r="J175" s="160"/>
      <c r="K175" s="160"/>
      <c r="L175" s="160"/>
      <c r="M175" s="160"/>
      <c r="N175" s="160"/>
      <c r="O175" s="160"/>
      <c r="P175" s="162">
        <v>70000</v>
      </c>
      <c r="Q175" s="162">
        <v>0</v>
      </c>
      <c r="R175" s="162">
        <v>6300</v>
      </c>
      <c r="S175" s="162">
        <v>6300</v>
      </c>
      <c r="T175" s="162">
        <v>0</v>
      </c>
      <c r="U175" s="162">
        <f t="shared" si="10"/>
        <v>-70000</v>
      </c>
      <c r="V175" s="162">
        <f t="shared" si="11"/>
        <v>0</v>
      </c>
      <c r="W175" s="162">
        <f t="shared" si="12"/>
        <v>-6300</v>
      </c>
      <c r="X175" s="162">
        <f t="shared" si="13"/>
        <v>-6300</v>
      </c>
      <c r="Y175" s="162">
        <f t="shared" si="14"/>
        <v>0</v>
      </c>
      <c r="Z175" s="159" t="s">
        <v>413</v>
      </c>
      <c r="AA175" s="159" t="s">
        <v>104</v>
      </c>
      <c r="AB175" s="159" t="s">
        <v>66</v>
      </c>
    </row>
    <row r="176" spans="1:28" x14ac:dyDescent="0.35">
      <c r="A176" s="159" t="s">
        <v>94</v>
      </c>
      <c r="B176" s="161">
        <v>43101</v>
      </c>
      <c r="C176" s="161">
        <v>43101</v>
      </c>
      <c r="D176" s="159" t="s">
        <v>400</v>
      </c>
      <c r="E176" s="160"/>
      <c r="F176" s="160"/>
      <c r="G176" s="159" t="s">
        <v>401</v>
      </c>
      <c r="H176" s="159" t="s">
        <v>104</v>
      </c>
      <c r="I176" s="162">
        <v>18</v>
      </c>
      <c r="J176" s="160"/>
      <c r="K176" s="160"/>
      <c r="L176" s="160"/>
      <c r="M176" s="160"/>
      <c r="N176" s="160"/>
      <c r="O176" s="160"/>
      <c r="P176" s="162">
        <v>85240</v>
      </c>
      <c r="Q176" s="162">
        <v>0</v>
      </c>
      <c r="R176" s="162">
        <v>7671.6</v>
      </c>
      <c r="S176" s="162">
        <v>7671.6</v>
      </c>
      <c r="T176" s="162">
        <v>0</v>
      </c>
      <c r="U176" s="162">
        <f t="shared" si="10"/>
        <v>-85240</v>
      </c>
      <c r="V176" s="162">
        <f t="shared" si="11"/>
        <v>0</v>
      </c>
      <c r="W176" s="162">
        <f t="shared" si="12"/>
        <v>-7671.6</v>
      </c>
      <c r="X176" s="162">
        <f t="shared" si="13"/>
        <v>-7671.6</v>
      </c>
      <c r="Y176" s="162">
        <f t="shared" si="14"/>
        <v>0</v>
      </c>
      <c r="Z176" s="159" t="s">
        <v>413</v>
      </c>
      <c r="AA176" s="159" t="s">
        <v>104</v>
      </c>
      <c r="AB176" s="159" t="s">
        <v>66</v>
      </c>
    </row>
    <row r="177" spans="1:28" x14ac:dyDescent="0.35">
      <c r="A177" s="159" t="s">
        <v>94</v>
      </c>
      <c r="B177" s="161">
        <v>43101</v>
      </c>
      <c r="C177" s="161">
        <v>43101</v>
      </c>
      <c r="D177" s="159" t="s">
        <v>400</v>
      </c>
      <c r="E177" s="160"/>
      <c r="F177" s="160"/>
      <c r="G177" s="159" t="s">
        <v>401</v>
      </c>
      <c r="H177" s="159" t="s">
        <v>104</v>
      </c>
      <c r="I177" s="162">
        <v>18</v>
      </c>
      <c r="J177" s="160"/>
      <c r="K177" s="160"/>
      <c r="L177" s="160"/>
      <c r="M177" s="160"/>
      <c r="N177" s="160"/>
      <c r="O177" s="160"/>
      <c r="P177" s="162">
        <v>11500</v>
      </c>
      <c r="Q177" s="162">
        <v>0</v>
      </c>
      <c r="R177" s="162">
        <v>1035</v>
      </c>
      <c r="S177" s="162">
        <v>1035</v>
      </c>
      <c r="T177" s="162">
        <v>0</v>
      </c>
      <c r="U177" s="162">
        <f t="shared" si="10"/>
        <v>-11500</v>
      </c>
      <c r="V177" s="162">
        <f t="shared" si="11"/>
        <v>0</v>
      </c>
      <c r="W177" s="162">
        <f t="shared" si="12"/>
        <v>-1035</v>
      </c>
      <c r="X177" s="162">
        <f t="shared" si="13"/>
        <v>-1035</v>
      </c>
      <c r="Y177" s="162">
        <f t="shared" si="14"/>
        <v>0</v>
      </c>
      <c r="Z177" s="159" t="s">
        <v>413</v>
      </c>
      <c r="AA177" s="159" t="s">
        <v>104</v>
      </c>
      <c r="AB177" s="159" t="s">
        <v>66</v>
      </c>
    </row>
    <row r="178" spans="1:28" x14ac:dyDescent="0.35">
      <c r="A178" s="159" t="s">
        <v>94</v>
      </c>
      <c r="B178" s="161">
        <v>43101</v>
      </c>
      <c r="C178" s="161">
        <v>43101</v>
      </c>
      <c r="D178" s="159" t="s">
        <v>400</v>
      </c>
      <c r="E178" s="160"/>
      <c r="F178" s="160"/>
      <c r="G178" s="159" t="s">
        <v>401</v>
      </c>
      <c r="H178" s="159" t="s">
        <v>104</v>
      </c>
      <c r="I178" s="162">
        <v>18</v>
      </c>
      <c r="J178" s="160"/>
      <c r="K178" s="160"/>
      <c r="L178" s="160"/>
      <c r="M178" s="160"/>
      <c r="N178" s="160"/>
      <c r="O178" s="160"/>
      <c r="P178" s="162">
        <v>22500</v>
      </c>
      <c r="Q178" s="162">
        <v>0</v>
      </c>
      <c r="R178" s="162">
        <v>2025</v>
      </c>
      <c r="S178" s="162">
        <v>2025</v>
      </c>
      <c r="T178" s="162">
        <v>0</v>
      </c>
      <c r="U178" s="162">
        <f t="shared" si="10"/>
        <v>-22500</v>
      </c>
      <c r="V178" s="162">
        <f t="shared" si="11"/>
        <v>0</v>
      </c>
      <c r="W178" s="162">
        <f t="shared" si="12"/>
        <v>-2025</v>
      </c>
      <c r="X178" s="162">
        <f t="shared" si="13"/>
        <v>-2025</v>
      </c>
      <c r="Y178" s="162">
        <f t="shared" si="14"/>
        <v>0</v>
      </c>
      <c r="Z178" s="159" t="s">
        <v>413</v>
      </c>
      <c r="AA178" s="159" t="s">
        <v>104</v>
      </c>
      <c r="AB178" s="159" t="s">
        <v>66</v>
      </c>
    </row>
    <row r="179" spans="1:28" x14ac:dyDescent="0.35">
      <c r="A179" s="159" t="s">
        <v>94</v>
      </c>
      <c r="B179" s="161">
        <v>43101</v>
      </c>
      <c r="C179" s="161">
        <v>43101</v>
      </c>
      <c r="D179" s="159" t="s">
        <v>400</v>
      </c>
      <c r="E179" s="160"/>
      <c r="F179" s="160"/>
      <c r="G179" s="159" t="s">
        <v>401</v>
      </c>
      <c r="H179" s="159" t="s">
        <v>104</v>
      </c>
      <c r="I179" s="162">
        <v>18</v>
      </c>
      <c r="J179" s="160"/>
      <c r="K179" s="160"/>
      <c r="L179" s="160"/>
      <c r="M179" s="160"/>
      <c r="N179" s="160"/>
      <c r="O179" s="160"/>
      <c r="P179" s="162">
        <v>10000</v>
      </c>
      <c r="Q179" s="162">
        <v>0</v>
      </c>
      <c r="R179" s="162">
        <v>900</v>
      </c>
      <c r="S179" s="162">
        <v>900</v>
      </c>
      <c r="T179" s="162">
        <v>0</v>
      </c>
      <c r="U179" s="162">
        <f t="shared" si="10"/>
        <v>-10000</v>
      </c>
      <c r="V179" s="162">
        <f t="shared" si="11"/>
        <v>0</v>
      </c>
      <c r="W179" s="162">
        <f t="shared" si="12"/>
        <v>-900</v>
      </c>
      <c r="X179" s="162">
        <f t="shared" si="13"/>
        <v>-900</v>
      </c>
      <c r="Y179" s="162">
        <f t="shared" si="14"/>
        <v>0</v>
      </c>
      <c r="Z179" s="159" t="s">
        <v>413</v>
      </c>
      <c r="AA179" s="159" t="s">
        <v>104</v>
      </c>
      <c r="AB179" s="159" t="s">
        <v>66</v>
      </c>
    </row>
    <row r="180" spans="1:28" x14ac:dyDescent="0.35">
      <c r="A180" s="159" t="s">
        <v>94</v>
      </c>
      <c r="B180" s="161">
        <v>43101</v>
      </c>
      <c r="C180" s="161">
        <v>43101</v>
      </c>
      <c r="D180" s="159" t="s">
        <v>400</v>
      </c>
      <c r="E180" s="160"/>
      <c r="F180" s="160"/>
      <c r="G180" s="159" t="s">
        <v>401</v>
      </c>
      <c r="H180" s="159" t="s">
        <v>104</v>
      </c>
      <c r="I180" s="162">
        <v>18</v>
      </c>
      <c r="J180" s="160"/>
      <c r="K180" s="160"/>
      <c r="L180" s="160"/>
      <c r="M180" s="160"/>
      <c r="N180" s="160"/>
      <c r="O180" s="160"/>
      <c r="P180" s="162">
        <v>5000</v>
      </c>
      <c r="Q180" s="162">
        <v>0</v>
      </c>
      <c r="R180" s="162">
        <v>450</v>
      </c>
      <c r="S180" s="162">
        <v>450</v>
      </c>
      <c r="T180" s="162">
        <v>0</v>
      </c>
      <c r="U180" s="162">
        <f t="shared" si="10"/>
        <v>-5000</v>
      </c>
      <c r="V180" s="162">
        <f t="shared" si="11"/>
        <v>0</v>
      </c>
      <c r="W180" s="162">
        <f t="shared" si="12"/>
        <v>-450</v>
      </c>
      <c r="X180" s="162">
        <f t="shared" si="13"/>
        <v>-450</v>
      </c>
      <c r="Y180" s="162">
        <f t="shared" si="14"/>
        <v>0</v>
      </c>
      <c r="Z180" s="159" t="s">
        <v>413</v>
      </c>
      <c r="AA180" s="159" t="s">
        <v>104</v>
      </c>
      <c r="AB180" s="159" t="s">
        <v>66</v>
      </c>
    </row>
    <row r="181" spans="1:28" x14ac:dyDescent="0.35">
      <c r="A181" s="159" t="s">
        <v>94</v>
      </c>
      <c r="B181" s="161">
        <v>43101</v>
      </c>
      <c r="C181" s="161">
        <v>43101</v>
      </c>
      <c r="D181" s="159" t="s">
        <v>400</v>
      </c>
      <c r="E181" s="160"/>
      <c r="F181" s="160"/>
      <c r="G181" s="159" t="s">
        <v>401</v>
      </c>
      <c r="H181" s="159" t="s">
        <v>104</v>
      </c>
      <c r="I181" s="162">
        <v>18</v>
      </c>
      <c r="J181" s="160"/>
      <c r="K181" s="160"/>
      <c r="L181" s="160"/>
      <c r="M181" s="160"/>
      <c r="N181" s="160"/>
      <c r="O181" s="160"/>
      <c r="P181" s="162">
        <v>240000</v>
      </c>
      <c r="Q181" s="162">
        <v>0</v>
      </c>
      <c r="R181" s="162">
        <v>21600</v>
      </c>
      <c r="S181" s="162">
        <v>21600</v>
      </c>
      <c r="T181" s="162">
        <v>0</v>
      </c>
      <c r="U181" s="162">
        <f t="shared" si="10"/>
        <v>-240000</v>
      </c>
      <c r="V181" s="162">
        <f t="shared" si="11"/>
        <v>0</v>
      </c>
      <c r="W181" s="162">
        <f t="shared" si="12"/>
        <v>-21600</v>
      </c>
      <c r="X181" s="162">
        <f t="shared" si="13"/>
        <v>-21600</v>
      </c>
      <c r="Y181" s="162">
        <f t="shared" si="14"/>
        <v>0</v>
      </c>
      <c r="Z181" s="159" t="s">
        <v>413</v>
      </c>
      <c r="AA181" s="159" t="s">
        <v>104</v>
      </c>
      <c r="AB181" s="159" t="s">
        <v>66</v>
      </c>
    </row>
    <row r="182" spans="1:28" x14ac:dyDescent="0.35">
      <c r="A182" s="159" t="s">
        <v>94</v>
      </c>
      <c r="B182" s="161">
        <v>43101</v>
      </c>
      <c r="C182" s="161">
        <v>43101</v>
      </c>
      <c r="D182" s="159" t="s">
        <v>400</v>
      </c>
      <c r="E182" s="160"/>
      <c r="F182" s="160"/>
      <c r="G182" s="159" t="s">
        <v>401</v>
      </c>
      <c r="H182" s="159" t="s">
        <v>104</v>
      </c>
      <c r="I182" s="162">
        <v>18</v>
      </c>
      <c r="J182" s="160"/>
      <c r="K182" s="160"/>
      <c r="L182" s="160"/>
      <c r="M182" s="160"/>
      <c r="N182" s="160"/>
      <c r="O182" s="160"/>
      <c r="P182" s="162">
        <v>10000</v>
      </c>
      <c r="Q182" s="162">
        <v>0</v>
      </c>
      <c r="R182" s="162">
        <v>900</v>
      </c>
      <c r="S182" s="162">
        <v>900</v>
      </c>
      <c r="T182" s="162">
        <v>0</v>
      </c>
      <c r="U182" s="162">
        <f t="shared" si="10"/>
        <v>-10000</v>
      </c>
      <c r="V182" s="162">
        <f t="shared" si="11"/>
        <v>0</v>
      </c>
      <c r="W182" s="162">
        <f t="shared" si="12"/>
        <v>-900</v>
      </c>
      <c r="X182" s="162">
        <f t="shared" si="13"/>
        <v>-900</v>
      </c>
      <c r="Y182" s="162">
        <f t="shared" si="14"/>
        <v>0</v>
      </c>
      <c r="Z182" s="159" t="s">
        <v>413</v>
      </c>
      <c r="AA182" s="159" t="s">
        <v>104</v>
      </c>
      <c r="AB182" s="159" t="s">
        <v>66</v>
      </c>
    </row>
    <row r="183" spans="1:28" x14ac:dyDescent="0.35">
      <c r="A183" s="159" t="s">
        <v>94</v>
      </c>
      <c r="B183" s="161">
        <v>43101</v>
      </c>
      <c r="C183" s="161">
        <v>43101</v>
      </c>
      <c r="D183" s="159" t="s">
        <v>400</v>
      </c>
      <c r="E183" s="160"/>
      <c r="F183" s="160"/>
      <c r="G183" s="159" t="s">
        <v>401</v>
      </c>
      <c r="H183" s="159" t="s">
        <v>104</v>
      </c>
      <c r="I183" s="162">
        <v>18</v>
      </c>
      <c r="J183" s="160"/>
      <c r="K183" s="160"/>
      <c r="L183" s="160"/>
      <c r="M183" s="160"/>
      <c r="N183" s="160"/>
      <c r="O183" s="160"/>
      <c r="P183" s="162">
        <v>315000</v>
      </c>
      <c r="Q183" s="162">
        <v>0</v>
      </c>
      <c r="R183" s="162">
        <v>28350</v>
      </c>
      <c r="S183" s="162">
        <v>28350</v>
      </c>
      <c r="T183" s="162">
        <v>0</v>
      </c>
      <c r="U183" s="162">
        <f t="shared" si="10"/>
        <v>-315000</v>
      </c>
      <c r="V183" s="162">
        <f t="shared" si="11"/>
        <v>0</v>
      </c>
      <c r="W183" s="162">
        <f t="shared" si="12"/>
        <v>-28350</v>
      </c>
      <c r="X183" s="162">
        <f t="shared" si="13"/>
        <v>-28350</v>
      </c>
      <c r="Y183" s="162">
        <f t="shared" si="14"/>
        <v>0</v>
      </c>
      <c r="Z183" s="159" t="s">
        <v>413</v>
      </c>
      <c r="AA183" s="159" t="s">
        <v>104</v>
      </c>
      <c r="AB183" s="159" t="s">
        <v>66</v>
      </c>
    </row>
    <row r="184" spans="1:28" x14ac:dyDescent="0.35">
      <c r="A184" s="159" t="s">
        <v>94</v>
      </c>
      <c r="B184" s="161">
        <v>43101</v>
      </c>
      <c r="C184" s="161">
        <v>43101</v>
      </c>
      <c r="D184" s="159" t="s">
        <v>400</v>
      </c>
      <c r="E184" s="160"/>
      <c r="F184" s="160"/>
      <c r="G184" s="159" t="s">
        <v>401</v>
      </c>
      <c r="H184" s="159" t="s">
        <v>104</v>
      </c>
      <c r="I184" s="162">
        <v>18</v>
      </c>
      <c r="J184" s="160"/>
      <c r="K184" s="160"/>
      <c r="L184" s="160"/>
      <c r="M184" s="160"/>
      <c r="N184" s="160"/>
      <c r="O184" s="160"/>
      <c r="P184" s="162">
        <v>7500</v>
      </c>
      <c r="Q184" s="162">
        <v>0</v>
      </c>
      <c r="R184" s="162">
        <v>675</v>
      </c>
      <c r="S184" s="162">
        <v>675</v>
      </c>
      <c r="T184" s="162">
        <v>0</v>
      </c>
      <c r="U184" s="162">
        <f t="shared" si="10"/>
        <v>-7500</v>
      </c>
      <c r="V184" s="162">
        <f t="shared" si="11"/>
        <v>0</v>
      </c>
      <c r="W184" s="162">
        <f t="shared" si="12"/>
        <v>-675</v>
      </c>
      <c r="X184" s="162">
        <f t="shared" si="13"/>
        <v>-675</v>
      </c>
      <c r="Y184" s="162">
        <f t="shared" si="14"/>
        <v>0</v>
      </c>
      <c r="Z184" s="159" t="s">
        <v>413</v>
      </c>
      <c r="AA184" s="159" t="s">
        <v>104</v>
      </c>
      <c r="AB184" s="159" t="s">
        <v>66</v>
      </c>
    </row>
    <row r="185" spans="1:28" x14ac:dyDescent="0.35">
      <c r="A185" s="159" t="s">
        <v>94</v>
      </c>
      <c r="B185" s="161">
        <v>43101</v>
      </c>
      <c r="C185" s="161">
        <v>43101</v>
      </c>
      <c r="D185" s="159" t="s">
        <v>400</v>
      </c>
      <c r="E185" s="160"/>
      <c r="F185" s="160"/>
      <c r="G185" s="159" t="s">
        <v>401</v>
      </c>
      <c r="H185" s="159" t="s">
        <v>104</v>
      </c>
      <c r="I185" s="162">
        <v>18</v>
      </c>
      <c r="J185" s="160"/>
      <c r="K185" s="160"/>
      <c r="L185" s="160"/>
      <c r="M185" s="160"/>
      <c r="N185" s="160"/>
      <c r="O185" s="160"/>
      <c r="P185" s="162">
        <v>75000</v>
      </c>
      <c r="Q185" s="162">
        <v>0</v>
      </c>
      <c r="R185" s="162">
        <v>6750</v>
      </c>
      <c r="S185" s="162">
        <v>6750</v>
      </c>
      <c r="T185" s="162">
        <v>0</v>
      </c>
      <c r="U185" s="162">
        <f t="shared" si="10"/>
        <v>-75000</v>
      </c>
      <c r="V185" s="162">
        <f t="shared" si="11"/>
        <v>0</v>
      </c>
      <c r="W185" s="162">
        <f t="shared" si="12"/>
        <v>-6750</v>
      </c>
      <c r="X185" s="162">
        <f t="shared" si="13"/>
        <v>-6750</v>
      </c>
      <c r="Y185" s="162">
        <f t="shared" si="14"/>
        <v>0</v>
      </c>
      <c r="Z185" s="159" t="s">
        <v>413</v>
      </c>
      <c r="AA185" s="159" t="s">
        <v>104</v>
      </c>
      <c r="AB185" s="159" t="s">
        <v>66</v>
      </c>
    </row>
    <row r="186" spans="1:28" x14ac:dyDescent="0.35">
      <c r="A186" s="159" t="s">
        <v>94</v>
      </c>
      <c r="B186" s="161">
        <v>43101</v>
      </c>
      <c r="C186" s="161">
        <v>43101</v>
      </c>
      <c r="D186" s="159" t="s">
        <v>400</v>
      </c>
      <c r="E186" s="160"/>
      <c r="F186" s="160"/>
      <c r="G186" s="159" t="s">
        <v>401</v>
      </c>
      <c r="H186" s="159" t="s">
        <v>104</v>
      </c>
      <c r="I186" s="162">
        <v>18</v>
      </c>
      <c r="J186" s="160"/>
      <c r="K186" s="160"/>
      <c r="L186" s="160"/>
      <c r="M186" s="160"/>
      <c r="N186" s="160"/>
      <c r="O186" s="160"/>
      <c r="P186" s="162">
        <v>22500</v>
      </c>
      <c r="Q186" s="162">
        <v>0</v>
      </c>
      <c r="R186" s="162">
        <v>2025</v>
      </c>
      <c r="S186" s="162">
        <v>2025</v>
      </c>
      <c r="T186" s="162">
        <v>0</v>
      </c>
      <c r="U186" s="162">
        <f t="shared" si="10"/>
        <v>-22500</v>
      </c>
      <c r="V186" s="162">
        <f t="shared" si="11"/>
        <v>0</v>
      </c>
      <c r="W186" s="162">
        <f t="shared" si="12"/>
        <v>-2025</v>
      </c>
      <c r="X186" s="162">
        <f t="shared" si="13"/>
        <v>-2025</v>
      </c>
      <c r="Y186" s="162">
        <f t="shared" si="14"/>
        <v>0</v>
      </c>
      <c r="Z186" s="159" t="s">
        <v>413</v>
      </c>
      <c r="AA186" s="159" t="s">
        <v>104</v>
      </c>
      <c r="AB186" s="159" t="s">
        <v>66</v>
      </c>
    </row>
    <row r="187" spans="1:28" x14ac:dyDescent="0.35">
      <c r="A187" s="159" t="s">
        <v>94</v>
      </c>
      <c r="B187" s="161">
        <v>43101</v>
      </c>
      <c r="C187" s="161">
        <v>43101</v>
      </c>
      <c r="D187" s="159" t="s">
        <v>400</v>
      </c>
      <c r="E187" s="160"/>
      <c r="F187" s="160"/>
      <c r="G187" s="159" t="s">
        <v>401</v>
      </c>
      <c r="H187" s="159" t="s">
        <v>104</v>
      </c>
      <c r="I187" s="162">
        <v>18</v>
      </c>
      <c r="J187" s="160"/>
      <c r="K187" s="160"/>
      <c r="L187" s="160"/>
      <c r="M187" s="160"/>
      <c r="N187" s="160"/>
      <c r="O187" s="160"/>
      <c r="P187" s="162">
        <v>35000</v>
      </c>
      <c r="Q187" s="162">
        <v>0</v>
      </c>
      <c r="R187" s="162">
        <v>3150</v>
      </c>
      <c r="S187" s="162">
        <v>3150</v>
      </c>
      <c r="T187" s="162">
        <v>0</v>
      </c>
      <c r="U187" s="162">
        <f t="shared" si="10"/>
        <v>-35000</v>
      </c>
      <c r="V187" s="162">
        <f t="shared" si="11"/>
        <v>0</v>
      </c>
      <c r="W187" s="162">
        <f t="shared" si="12"/>
        <v>-3150</v>
      </c>
      <c r="X187" s="162">
        <f t="shared" si="13"/>
        <v>-3150</v>
      </c>
      <c r="Y187" s="162">
        <f t="shared" si="14"/>
        <v>0</v>
      </c>
      <c r="Z187" s="159" t="s">
        <v>413</v>
      </c>
      <c r="AA187" s="159" t="s">
        <v>104</v>
      </c>
      <c r="AB187" s="159" t="s">
        <v>66</v>
      </c>
    </row>
    <row r="188" spans="1:28" x14ac:dyDescent="0.35">
      <c r="A188" s="159" t="s">
        <v>94</v>
      </c>
      <c r="B188" s="161">
        <v>43101</v>
      </c>
      <c r="C188" s="161">
        <v>43101</v>
      </c>
      <c r="D188" s="159" t="s">
        <v>400</v>
      </c>
      <c r="E188" s="160"/>
      <c r="F188" s="160"/>
      <c r="G188" s="159" t="s">
        <v>401</v>
      </c>
      <c r="H188" s="159" t="s">
        <v>104</v>
      </c>
      <c r="I188" s="162">
        <v>18</v>
      </c>
      <c r="J188" s="160"/>
      <c r="K188" s="160"/>
      <c r="L188" s="160"/>
      <c r="M188" s="160"/>
      <c r="N188" s="160"/>
      <c r="O188" s="160"/>
      <c r="P188" s="162">
        <v>30000</v>
      </c>
      <c r="Q188" s="162">
        <v>0</v>
      </c>
      <c r="R188" s="162">
        <v>2700</v>
      </c>
      <c r="S188" s="162">
        <v>2700</v>
      </c>
      <c r="T188" s="162">
        <v>0</v>
      </c>
      <c r="U188" s="162">
        <f t="shared" si="10"/>
        <v>-30000</v>
      </c>
      <c r="V188" s="162">
        <f t="shared" si="11"/>
        <v>0</v>
      </c>
      <c r="W188" s="162">
        <f t="shared" si="12"/>
        <v>-2700</v>
      </c>
      <c r="X188" s="162">
        <f t="shared" si="13"/>
        <v>-2700</v>
      </c>
      <c r="Y188" s="162">
        <f t="shared" si="14"/>
        <v>0</v>
      </c>
      <c r="Z188" s="159" t="s">
        <v>413</v>
      </c>
      <c r="AA188" s="159" t="s">
        <v>104</v>
      </c>
      <c r="AB188" s="159" t="s">
        <v>66</v>
      </c>
    </row>
    <row r="189" spans="1:28" x14ac:dyDescent="0.35">
      <c r="A189" s="159" t="s">
        <v>94</v>
      </c>
      <c r="B189" s="161">
        <v>43101</v>
      </c>
      <c r="C189" s="161">
        <v>43101</v>
      </c>
      <c r="D189" s="159" t="s">
        <v>400</v>
      </c>
      <c r="E189" s="160"/>
      <c r="F189" s="160"/>
      <c r="G189" s="159" t="s">
        <v>401</v>
      </c>
      <c r="H189" s="159" t="s">
        <v>104</v>
      </c>
      <c r="I189" s="162">
        <v>18</v>
      </c>
      <c r="J189" s="160"/>
      <c r="K189" s="160"/>
      <c r="L189" s="160"/>
      <c r="M189" s="160"/>
      <c r="N189" s="160"/>
      <c r="O189" s="160"/>
      <c r="P189" s="162">
        <v>12000</v>
      </c>
      <c r="Q189" s="162">
        <v>0</v>
      </c>
      <c r="R189" s="162">
        <v>1080</v>
      </c>
      <c r="S189" s="162">
        <v>1080</v>
      </c>
      <c r="T189" s="162">
        <v>0</v>
      </c>
      <c r="U189" s="162">
        <f t="shared" si="10"/>
        <v>-12000</v>
      </c>
      <c r="V189" s="162">
        <f t="shared" si="11"/>
        <v>0</v>
      </c>
      <c r="W189" s="162">
        <f t="shared" si="12"/>
        <v>-1080</v>
      </c>
      <c r="X189" s="162">
        <f t="shared" si="13"/>
        <v>-1080</v>
      </c>
      <c r="Y189" s="162">
        <f t="shared" si="14"/>
        <v>0</v>
      </c>
      <c r="Z189" s="159" t="s">
        <v>413</v>
      </c>
      <c r="AA189" s="159" t="s">
        <v>104</v>
      </c>
      <c r="AB189" s="159" t="s">
        <v>66</v>
      </c>
    </row>
    <row r="190" spans="1:28" x14ac:dyDescent="0.35">
      <c r="A190" s="159" t="s">
        <v>94</v>
      </c>
      <c r="B190" s="161">
        <v>43101</v>
      </c>
      <c r="C190" s="161">
        <v>43101</v>
      </c>
      <c r="D190" s="159" t="s">
        <v>400</v>
      </c>
      <c r="E190" s="160"/>
      <c r="F190" s="160"/>
      <c r="G190" s="159" t="s">
        <v>401</v>
      </c>
      <c r="H190" s="159" t="s">
        <v>104</v>
      </c>
      <c r="I190" s="162">
        <v>18</v>
      </c>
      <c r="J190" s="160"/>
      <c r="K190" s="160"/>
      <c r="L190" s="160"/>
      <c r="M190" s="160"/>
      <c r="N190" s="160"/>
      <c r="O190" s="160"/>
      <c r="P190" s="162">
        <v>30000</v>
      </c>
      <c r="Q190" s="162">
        <v>0</v>
      </c>
      <c r="R190" s="162">
        <v>2700</v>
      </c>
      <c r="S190" s="162">
        <v>2700</v>
      </c>
      <c r="T190" s="162">
        <v>0</v>
      </c>
      <c r="U190" s="162">
        <f t="shared" si="10"/>
        <v>-30000</v>
      </c>
      <c r="V190" s="162">
        <f t="shared" si="11"/>
        <v>0</v>
      </c>
      <c r="W190" s="162">
        <f t="shared" si="12"/>
        <v>-2700</v>
      </c>
      <c r="X190" s="162">
        <f t="shared" si="13"/>
        <v>-2700</v>
      </c>
      <c r="Y190" s="162">
        <f t="shared" si="14"/>
        <v>0</v>
      </c>
      <c r="Z190" s="159" t="s">
        <v>413</v>
      </c>
      <c r="AA190" s="159" t="s">
        <v>104</v>
      </c>
      <c r="AB190" s="159" t="s">
        <v>66</v>
      </c>
    </row>
    <row r="191" spans="1:28" x14ac:dyDescent="0.35">
      <c r="A191" s="159" t="s">
        <v>94</v>
      </c>
      <c r="B191" s="161">
        <v>43101</v>
      </c>
      <c r="C191" s="161">
        <v>43101</v>
      </c>
      <c r="D191" s="159" t="s">
        <v>400</v>
      </c>
      <c r="E191" s="160"/>
      <c r="F191" s="160"/>
      <c r="G191" s="159" t="s">
        <v>401</v>
      </c>
      <c r="H191" s="159" t="s">
        <v>104</v>
      </c>
      <c r="I191" s="162">
        <v>18</v>
      </c>
      <c r="J191" s="160"/>
      <c r="K191" s="160"/>
      <c r="L191" s="160"/>
      <c r="M191" s="160"/>
      <c r="N191" s="160"/>
      <c r="O191" s="160"/>
      <c r="P191" s="162">
        <v>25000</v>
      </c>
      <c r="Q191" s="162">
        <v>0</v>
      </c>
      <c r="R191" s="162">
        <v>2250</v>
      </c>
      <c r="S191" s="162">
        <v>2250</v>
      </c>
      <c r="T191" s="162">
        <v>0</v>
      </c>
      <c r="U191" s="162">
        <f t="shared" si="10"/>
        <v>-25000</v>
      </c>
      <c r="V191" s="162">
        <f t="shared" si="11"/>
        <v>0</v>
      </c>
      <c r="W191" s="162">
        <f t="shared" si="12"/>
        <v>-2250</v>
      </c>
      <c r="X191" s="162">
        <f t="shared" si="13"/>
        <v>-2250</v>
      </c>
      <c r="Y191" s="162">
        <f t="shared" si="14"/>
        <v>0</v>
      </c>
      <c r="Z191" s="159" t="s">
        <v>413</v>
      </c>
      <c r="AA191" s="159" t="s">
        <v>104</v>
      </c>
      <c r="AB191" s="159" t="s">
        <v>66</v>
      </c>
    </row>
    <row r="192" spans="1:28" x14ac:dyDescent="0.35">
      <c r="A192" s="159" t="s">
        <v>94</v>
      </c>
      <c r="B192" s="161">
        <v>43101</v>
      </c>
      <c r="C192" s="161">
        <v>43101</v>
      </c>
      <c r="D192" s="159" t="s">
        <v>400</v>
      </c>
      <c r="E192" s="160"/>
      <c r="F192" s="160"/>
      <c r="G192" s="159" t="s">
        <v>401</v>
      </c>
      <c r="H192" s="159" t="s">
        <v>104</v>
      </c>
      <c r="I192" s="162">
        <v>18</v>
      </c>
      <c r="J192" s="160"/>
      <c r="K192" s="160"/>
      <c r="L192" s="160"/>
      <c r="M192" s="160"/>
      <c r="N192" s="160"/>
      <c r="O192" s="160"/>
      <c r="P192" s="162">
        <v>35500</v>
      </c>
      <c r="Q192" s="162">
        <v>0</v>
      </c>
      <c r="R192" s="162">
        <v>3195</v>
      </c>
      <c r="S192" s="162">
        <v>3195</v>
      </c>
      <c r="T192" s="162">
        <v>0</v>
      </c>
      <c r="U192" s="162">
        <f t="shared" si="10"/>
        <v>-35500</v>
      </c>
      <c r="V192" s="162">
        <f t="shared" si="11"/>
        <v>0</v>
      </c>
      <c r="W192" s="162">
        <f t="shared" si="12"/>
        <v>-3195</v>
      </c>
      <c r="X192" s="162">
        <f t="shared" si="13"/>
        <v>-3195</v>
      </c>
      <c r="Y192" s="162">
        <f t="shared" si="14"/>
        <v>0</v>
      </c>
      <c r="Z192" s="159" t="s">
        <v>413</v>
      </c>
      <c r="AA192" s="159" t="s">
        <v>104</v>
      </c>
      <c r="AB192" s="159" t="s">
        <v>66</v>
      </c>
    </row>
    <row r="193" spans="1:28" x14ac:dyDescent="0.35">
      <c r="A193" s="159" t="s">
        <v>94</v>
      </c>
      <c r="B193" s="161">
        <v>43101</v>
      </c>
      <c r="C193" s="161">
        <v>43101</v>
      </c>
      <c r="D193" s="159" t="s">
        <v>400</v>
      </c>
      <c r="E193" s="160"/>
      <c r="F193" s="160"/>
      <c r="G193" s="159" t="s">
        <v>401</v>
      </c>
      <c r="H193" s="159" t="s">
        <v>104</v>
      </c>
      <c r="I193" s="162">
        <v>18</v>
      </c>
      <c r="J193" s="160"/>
      <c r="K193" s="160"/>
      <c r="L193" s="160"/>
      <c r="M193" s="160"/>
      <c r="N193" s="160"/>
      <c r="O193" s="160"/>
      <c r="P193" s="162">
        <v>30000</v>
      </c>
      <c r="Q193" s="162">
        <v>0</v>
      </c>
      <c r="R193" s="162">
        <v>2700</v>
      </c>
      <c r="S193" s="162">
        <v>2700</v>
      </c>
      <c r="T193" s="162">
        <v>0</v>
      </c>
      <c r="U193" s="162">
        <f t="shared" si="10"/>
        <v>-30000</v>
      </c>
      <c r="V193" s="162">
        <f t="shared" si="11"/>
        <v>0</v>
      </c>
      <c r="W193" s="162">
        <f t="shared" si="12"/>
        <v>-2700</v>
      </c>
      <c r="X193" s="162">
        <f t="shared" si="13"/>
        <v>-2700</v>
      </c>
      <c r="Y193" s="162">
        <f t="shared" si="14"/>
        <v>0</v>
      </c>
      <c r="Z193" s="159" t="s">
        <v>413</v>
      </c>
      <c r="AA193" s="159" t="s">
        <v>104</v>
      </c>
      <c r="AB193" s="159" t="s">
        <v>66</v>
      </c>
    </row>
    <row r="194" spans="1:28" x14ac:dyDescent="0.35">
      <c r="A194" s="159" t="s">
        <v>94</v>
      </c>
      <c r="B194" s="161">
        <v>43101</v>
      </c>
      <c r="C194" s="161">
        <v>43101</v>
      </c>
      <c r="D194" s="159" t="s">
        <v>400</v>
      </c>
      <c r="E194" s="160"/>
      <c r="F194" s="160"/>
      <c r="G194" s="159" t="s">
        <v>401</v>
      </c>
      <c r="H194" s="159" t="s">
        <v>104</v>
      </c>
      <c r="I194" s="162">
        <v>18</v>
      </c>
      <c r="J194" s="160"/>
      <c r="K194" s="160"/>
      <c r="L194" s="160"/>
      <c r="M194" s="160"/>
      <c r="N194" s="160"/>
      <c r="O194" s="160"/>
      <c r="P194" s="162">
        <v>80000</v>
      </c>
      <c r="Q194" s="162">
        <v>0</v>
      </c>
      <c r="R194" s="162">
        <v>7200</v>
      </c>
      <c r="S194" s="162">
        <v>7200</v>
      </c>
      <c r="T194" s="162">
        <v>0</v>
      </c>
      <c r="U194" s="162">
        <f t="shared" ref="U194:U257" si="15">K194-P194</f>
        <v>-80000</v>
      </c>
      <c r="V194" s="162">
        <f t="shared" ref="V194:V257" si="16">L194-Q194</f>
        <v>0</v>
      </c>
      <c r="W194" s="162">
        <f t="shared" ref="W194:W257" si="17">M194-R194</f>
        <v>-7200</v>
      </c>
      <c r="X194" s="162">
        <f t="shared" ref="X194:X257" si="18">N194-S194</f>
        <v>-7200</v>
      </c>
      <c r="Y194" s="162">
        <f t="shared" ref="Y194:Y257" si="19">O194-T194</f>
        <v>0</v>
      </c>
      <c r="Z194" s="159" t="s">
        <v>413</v>
      </c>
      <c r="AA194" s="159" t="s">
        <v>104</v>
      </c>
      <c r="AB194" s="159" t="s">
        <v>66</v>
      </c>
    </row>
    <row r="195" spans="1:28" x14ac:dyDescent="0.35">
      <c r="A195" s="159" t="s">
        <v>94</v>
      </c>
      <c r="B195" s="161">
        <v>43101</v>
      </c>
      <c r="C195" s="161">
        <v>43101</v>
      </c>
      <c r="D195" s="159" t="s">
        <v>400</v>
      </c>
      <c r="E195" s="160"/>
      <c r="F195" s="160"/>
      <c r="G195" s="159" t="s">
        <v>401</v>
      </c>
      <c r="H195" s="159" t="s">
        <v>104</v>
      </c>
      <c r="I195" s="162">
        <v>18</v>
      </c>
      <c r="J195" s="160"/>
      <c r="K195" s="160"/>
      <c r="L195" s="160"/>
      <c r="M195" s="160"/>
      <c r="N195" s="160"/>
      <c r="O195" s="160"/>
      <c r="P195" s="162">
        <v>35000</v>
      </c>
      <c r="Q195" s="162">
        <v>0</v>
      </c>
      <c r="R195" s="162">
        <v>3150</v>
      </c>
      <c r="S195" s="162">
        <v>3150</v>
      </c>
      <c r="T195" s="162">
        <v>0</v>
      </c>
      <c r="U195" s="162">
        <f t="shared" si="15"/>
        <v>-35000</v>
      </c>
      <c r="V195" s="162">
        <f t="shared" si="16"/>
        <v>0</v>
      </c>
      <c r="W195" s="162">
        <f t="shared" si="17"/>
        <v>-3150</v>
      </c>
      <c r="X195" s="162">
        <f t="shared" si="18"/>
        <v>-3150</v>
      </c>
      <c r="Y195" s="162">
        <f t="shared" si="19"/>
        <v>0</v>
      </c>
      <c r="Z195" s="159" t="s">
        <v>413</v>
      </c>
      <c r="AA195" s="159" t="s">
        <v>104</v>
      </c>
      <c r="AB195" s="159" t="s">
        <v>66</v>
      </c>
    </row>
    <row r="196" spans="1:28" x14ac:dyDescent="0.35">
      <c r="A196" s="159" t="s">
        <v>94</v>
      </c>
      <c r="B196" s="161">
        <v>43101</v>
      </c>
      <c r="C196" s="161">
        <v>43101</v>
      </c>
      <c r="D196" s="159" t="s">
        <v>400</v>
      </c>
      <c r="E196" s="160"/>
      <c r="F196" s="160"/>
      <c r="G196" s="159" t="s">
        <v>401</v>
      </c>
      <c r="H196" s="159" t="s">
        <v>104</v>
      </c>
      <c r="I196" s="162">
        <v>18</v>
      </c>
      <c r="J196" s="160"/>
      <c r="K196" s="160"/>
      <c r="L196" s="160"/>
      <c r="M196" s="160"/>
      <c r="N196" s="160"/>
      <c r="O196" s="160"/>
      <c r="P196" s="162">
        <v>83000</v>
      </c>
      <c r="Q196" s="162">
        <v>0</v>
      </c>
      <c r="R196" s="162">
        <v>7470</v>
      </c>
      <c r="S196" s="162">
        <v>7470</v>
      </c>
      <c r="T196" s="162">
        <v>0</v>
      </c>
      <c r="U196" s="162">
        <f t="shared" si="15"/>
        <v>-83000</v>
      </c>
      <c r="V196" s="162">
        <f t="shared" si="16"/>
        <v>0</v>
      </c>
      <c r="W196" s="162">
        <f t="shared" si="17"/>
        <v>-7470</v>
      </c>
      <c r="X196" s="162">
        <f t="shared" si="18"/>
        <v>-7470</v>
      </c>
      <c r="Y196" s="162">
        <f t="shared" si="19"/>
        <v>0</v>
      </c>
      <c r="Z196" s="159" t="s">
        <v>413</v>
      </c>
      <c r="AA196" s="159" t="s">
        <v>104</v>
      </c>
      <c r="AB196" s="159" t="s">
        <v>66</v>
      </c>
    </row>
    <row r="197" spans="1:28" x14ac:dyDescent="0.35">
      <c r="A197" s="159" t="s">
        <v>94</v>
      </c>
      <c r="B197" s="161">
        <v>43101</v>
      </c>
      <c r="C197" s="161">
        <v>43101</v>
      </c>
      <c r="D197" s="159" t="s">
        <v>400</v>
      </c>
      <c r="E197" s="160"/>
      <c r="F197" s="160"/>
      <c r="G197" s="159" t="s">
        <v>401</v>
      </c>
      <c r="H197" s="159" t="s">
        <v>104</v>
      </c>
      <c r="I197" s="162">
        <v>18</v>
      </c>
      <c r="J197" s="160"/>
      <c r="K197" s="160"/>
      <c r="L197" s="160"/>
      <c r="M197" s="160"/>
      <c r="N197" s="160"/>
      <c r="O197" s="160"/>
      <c r="P197" s="162">
        <v>10000</v>
      </c>
      <c r="Q197" s="162">
        <v>0</v>
      </c>
      <c r="R197" s="162">
        <v>900</v>
      </c>
      <c r="S197" s="162">
        <v>900</v>
      </c>
      <c r="T197" s="162">
        <v>0</v>
      </c>
      <c r="U197" s="162">
        <f t="shared" si="15"/>
        <v>-10000</v>
      </c>
      <c r="V197" s="162">
        <f t="shared" si="16"/>
        <v>0</v>
      </c>
      <c r="W197" s="162">
        <f t="shared" si="17"/>
        <v>-900</v>
      </c>
      <c r="X197" s="162">
        <f t="shared" si="18"/>
        <v>-900</v>
      </c>
      <c r="Y197" s="162">
        <f t="shared" si="19"/>
        <v>0</v>
      </c>
      <c r="Z197" s="159" t="s">
        <v>413</v>
      </c>
      <c r="AA197" s="159" t="s">
        <v>104</v>
      </c>
      <c r="AB197" s="159" t="s">
        <v>66</v>
      </c>
    </row>
    <row r="198" spans="1:28" x14ac:dyDescent="0.35">
      <c r="A198" s="159" t="s">
        <v>94</v>
      </c>
      <c r="B198" s="161">
        <v>43101</v>
      </c>
      <c r="C198" s="161">
        <v>43101</v>
      </c>
      <c r="D198" s="159" t="s">
        <v>400</v>
      </c>
      <c r="E198" s="160"/>
      <c r="F198" s="160"/>
      <c r="G198" s="159" t="s">
        <v>401</v>
      </c>
      <c r="H198" s="159" t="s">
        <v>104</v>
      </c>
      <c r="I198" s="162">
        <v>18</v>
      </c>
      <c r="J198" s="160"/>
      <c r="K198" s="160"/>
      <c r="L198" s="160"/>
      <c r="M198" s="160"/>
      <c r="N198" s="160"/>
      <c r="O198" s="160"/>
      <c r="P198" s="162">
        <v>34892</v>
      </c>
      <c r="Q198" s="162">
        <v>0</v>
      </c>
      <c r="R198" s="162">
        <v>3140.28</v>
      </c>
      <c r="S198" s="162">
        <v>3140.28</v>
      </c>
      <c r="T198" s="162">
        <v>0</v>
      </c>
      <c r="U198" s="162">
        <f t="shared" si="15"/>
        <v>-34892</v>
      </c>
      <c r="V198" s="162">
        <f t="shared" si="16"/>
        <v>0</v>
      </c>
      <c r="W198" s="162">
        <f t="shared" si="17"/>
        <v>-3140.28</v>
      </c>
      <c r="X198" s="162">
        <f t="shared" si="18"/>
        <v>-3140.28</v>
      </c>
      <c r="Y198" s="162">
        <f t="shared" si="19"/>
        <v>0</v>
      </c>
      <c r="Z198" s="159" t="s">
        <v>413</v>
      </c>
      <c r="AA198" s="159" t="s">
        <v>104</v>
      </c>
      <c r="AB198" s="159" t="s">
        <v>66</v>
      </c>
    </row>
    <row r="199" spans="1:28" x14ac:dyDescent="0.35">
      <c r="A199" s="159" t="s">
        <v>94</v>
      </c>
      <c r="B199" s="161">
        <v>43101</v>
      </c>
      <c r="C199" s="161">
        <v>43101</v>
      </c>
      <c r="D199" s="159" t="s">
        <v>400</v>
      </c>
      <c r="E199" s="160"/>
      <c r="F199" s="160"/>
      <c r="G199" s="159" t="s">
        <v>401</v>
      </c>
      <c r="H199" s="159" t="s">
        <v>104</v>
      </c>
      <c r="I199" s="162">
        <v>18</v>
      </c>
      <c r="J199" s="160"/>
      <c r="K199" s="160"/>
      <c r="L199" s="160"/>
      <c r="M199" s="160"/>
      <c r="N199" s="160"/>
      <c r="O199" s="160"/>
      <c r="P199" s="162">
        <v>60000</v>
      </c>
      <c r="Q199" s="162">
        <v>0</v>
      </c>
      <c r="R199" s="162">
        <v>5400</v>
      </c>
      <c r="S199" s="162">
        <v>5400</v>
      </c>
      <c r="T199" s="162">
        <v>0</v>
      </c>
      <c r="U199" s="162">
        <f t="shared" si="15"/>
        <v>-60000</v>
      </c>
      <c r="V199" s="162">
        <f t="shared" si="16"/>
        <v>0</v>
      </c>
      <c r="W199" s="162">
        <f t="shared" si="17"/>
        <v>-5400</v>
      </c>
      <c r="X199" s="162">
        <f t="shared" si="18"/>
        <v>-5400</v>
      </c>
      <c r="Y199" s="162">
        <f t="shared" si="19"/>
        <v>0</v>
      </c>
      <c r="Z199" s="159" t="s">
        <v>413</v>
      </c>
      <c r="AA199" s="159" t="s">
        <v>104</v>
      </c>
      <c r="AB199" s="159" t="s">
        <v>66</v>
      </c>
    </row>
    <row r="200" spans="1:28" x14ac:dyDescent="0.35">
      <c r="A200" s="159" t="s">
        <v>94</v>
      </c>
      <c r="B200" s="161">
        <v>43101</v>
      </c>
      <c r="C200" s="161">
        <v>43101</v>
      </c>
      <c r="D200" s="159" t="s">
        <v>400</v>
      </c>
      <c r="E200" s="160"/>
      <c r="F200" s="160"/>
      <c r="G200" s="159" t="s">
        <v>401</v>
      </c>
      <c r="H200" s="159" t="s">
        <v>104</v>
      </c>
      <c r="I200" s="162">
        <v>18</v>
      </c>
      <c r="J200" s="160"/>
      <c r="K200" s="160"/>
      <c r="L200" s="160"/>
      <c r="M200" s="160"/>
      <c r="N200" s="160"/>
      <c r="O200" s="160"/>
      <c r="P200" s="162">
        <v>104500</v>
      </c>
      <c r="Q200" s="162">
        <v>0</v>
      </c>
      <c r="R200" s="162">
        <v>9405</v>
      </c>
      <c r="S200" s="162">
        <v>9405</v>
      </c>
      <c r="T200" s="162">
        <v>0</v>
      </c>
      <c r="U200" s="162">
        <f t="shared" si="15"/>
        <v>-104500</v>
      </c>
      <c r="V200" s="162">
        <f t="shared" si="16"/>
        <v>0</v>
      </c>
      <c r="W200" s="162">
        <f t="shared" si="17"/>
        <v>-9405</v>
      </c>
      <c r="X200" s="162">
        <f t="shared" si="18"/>
        <v>-9405</v>
      </c>
      <c r="Y200" s="162">
        <f t="shared" si="19"/>
        <v>0</v>
      </c>
      <c r="Z200" s="159" t="s">
        <v>413</v>
      </c>
      <c r="AA200" s="159" t="s">
        <v>104</v>
      </c>
      <c r="AB200" s="159" t="s">
        <v>66</v>
      </c>
    </row>
    <row r="201" spans="1:28" x14ac:dyDescent="0.35">
      <c r="A201" s="159" t="s">
        <v>94</v>
      </c>
      <c r="B201" s="161">
        <v>43101</v>
      </c>
      <c r="C201" s="161">
        <v>43101</v>
      </c>
      <c r="D201" s="159" t="s">
        <v>400</v>
      </c>
      <c r="E201" s="160"/>
      <c r="F201" s="160"/>
      <c r="G201" s="159" t="s">
        <v>401</v>
      </c>
      <c r="H201" s="159" t="s">
        <v>104</v>
      </c>
      <c r="I201" s="162">
        <v>18</v>
      </c>
      <c r="J201" s="160"/>
      <c r="K201" s="160"/>
      <c r="L201" s="160"/>
      <c r="M201" s="160"/>
      <c r="N201" s="160"/>
      <c r="O201" s="160"/>
      <c r="P201" s="162">
        <v>22500</v>
      </c>
      <c r="Q201" s="162">
        <v>0</v>
      </c>
      <c r="R201" s="162">
        <v>2025</v>
      </c>
      <c r="S201" s="162">
        <v>2025</v>
      </c>
      <c r="T201" s="162">
        <v>0</v>
      </c>
      <c r="U201" s="162">
        <f t="shared" si="15"/>
        <v>-22500</v>
      </c>
      <c r="V201" s="162">
        <f t="shared" si="16"/>
        <v>0</v>
      </c>
      <c r="W201" s="162">
        <f t="shared" si="17"/>
        <v>-2025</v>
      </c>
      <c r="X201" s="162">
        <f t="shared" si="18"/>
        <v>-2025</v>
      </c>
      <c r="Y201" s="162">
        <f t="shared" si="19"/>
        <v>0</v>
      </c>
      <c r="Z201" s="159" t="s">
        <v>413</v>
      </c>
      <c r="AA201" s="159" t="s">
        <v>104</v>
      </c>
      <c r="AB201" s="159" t="s">
        <v>66</v>
      </c>
    </row>
    <row r="202" spans="1:28" x14ac:dyDescent="0.35">
      <c r="A202" s="159" t="s">
        <v>94</v>
      </c>
      <c r="B202" s="161">
        <v>43101</v>
      </c>
      <c r="C202" s="161">
        <v>43101</v>
      </c>
      <c r="D202" s="159" t="s">
        <v>400</v>
      </c>
      <c r="E202" s="160"/>
      <c r="F202" s="160"/>
      <c r="G202" s="159" t="s">
        <v>423</v>
      </c>
      <c r="H202" s="159" t="s">
        <v>104</v>
      </c>
      <c r="I202" s="162">
        <v>18</v>
      </c>
      <c r="J202" s="160"/>
      <c r="K202" s="160"/>
      <c r="L202" s="160"/>
      <c r="M202" s="160"/>
      <c r="N202" s="160"/>
      <c r="O202" s="160"/>
      <c r="P202" s="162">
        <v>15000</v>
      </c>
      <c r="Q202" s="162">
        <v>2700</v>
      </c>
      <c r="R202" s="162">
        <v>0</v>
      </c>
      <c r="S202" s="162">
        <v>0</v>
      </c>
      <c r="T202" s="162">
        <v>0</v>
      </c>
      <c r="U202" s="162">
        <f t="shared" si="15"/>
        <v>-15000</v>
      </c>
      <c r="V202" s="162">
        <f t="shared" si="16"/>
        <v>-2700</v>
      </c>
      <c r="W202" s="162">
        <f t="shared" si="17"/>
        <v>0</v>
      </c>
      <c r="X202" s="162">
        <f t="shared" si="18"/>
        <v>0</v>
      </c>
      <c r="Y202" s="162">
        <f t="shared" si="19"/>
        <v>0</v>
      </c>
      <c r="Z202" s="159" t="s">
        <v>413</v>
      </c>
      <c r="AA202" s="159" t="s">
        <v>104</v>
      </c>
      <c r="AB202" s="159" t="s">
        <v>66</v>
      </c>
    </row>
    <row r="203" spans="1:28" x14ac:dyDescent="0.35">
      <c r="A203" s="159" t="s">
        <v>94</v>
      </c>
      <c r="B203" s="161">
        <v>43132</v>
      </c>
      <c r="C203" s="161">
        <v>43132</v>
      </c>
      <c r="D203" s="159" t="s">
        <v>411</v>
      </c>
      <c r="E203" s="160"/>
      <c r="F203" s="160"/>
      <c r="G203" s="159" t="s">
        <v>401</v>
      </c>
      <c r="H203" s="159" t="s">
        <v>104</v>
      </c>
      <c r="I203" s="162">
        <v>18</v>
      </c>
      <c r="J203" s="160"/>
      <c r="K203" s="160"/>
      <c r="L203" s="160"/>
      <c r="M203" s="160"/>
      <c r="N203" s="160"/>
      <c r="O203" s="160"/>
      <c r="P203" s="162">
        <v>15000</v>
      </c>
      <c r="Q203" s="162">
        <v>0</v>
      </c>
      <c r="R203" s="162">
        <v>1350</v>
      </c>
      <c r="S203" s="162">
        <v>1350</v>
      </c>
      <c r="T203" s="162">
        <v>0</v>
      </c>
      <c r="U203" s="162">
        <f t="shared" si="15"/>
        <v>-15000</v>
      </c>
      <c r="V203" s="162">
        <f t="shared" si="16"/>
        <v>0</v>
      </c>
      <c r="W203" s="162">
        <f t="shared" si="17"/>
        <v>-1350</v>
      </c>
      <c r="X203" s="162">
        <f t="shared" si="18"/>
        <v>-1350</v>
      </c>
      <c r="Y203" s="162">
        <f t="shared" si="19"/>
        <v>0</v>
      </c>
      <c r="Z203" s="159" t="s">
        <v>412</v>
      </c>
      <c r="AA203" s="159" t="s">
        <v>104</v>
      </c>
      <c r="AB203" s="159" t="s">
        <v>66</v>
      </c>
    </row>
    <row r="204" spans="1:28" x14ac:dyDescent="0.35">
      <c r="A204" s="159" t="s">
        <v>94</v>
      </c>
      <c r="B204" s="161">
        <v>43132</v>
      </c>
      <c r="C204" s="161">
        <v>43132</v>
      </c>
      <c r="D204" s="159" t="s">
        <v>411</v>
      </c>
      <c r="E204" s="160"/>
      <c r="F204" s="160"/>
      <c r="G204" s="159" t="s">
        <v>417</v>
      </c>
      <c r="H204" s="159" t="s">
        <v>104</v>
      </c>
      <c r="I204" s="162">
        <v>18</v>
      </c>
      <c r="J204" s="160"/>
      <c r="K204" s="160"/>
      <c r="L204" s="160"/>
      <c r="M204" s="160"/>
      <c r="N204" s="160"/>
      <c r="O204" s="160"/>
      <c r="P204" s="162">
        <v>84746</v>
      </c>
      <c r="Q204" s="162">
        <v>15254.28</v>
      </c>
      <c r="R204" s="162">
        <v>0</v>
      </c>
      <c r="S204" s="162">
        <v>0</v>
      </c>
      <c r="T204" s="162">
        <v>0</v>
      </c>
      <c r="U204" s="162">
        <f t="shared" si="15"/>
        <v>-84746</v>
      </c>
      <c r="V204" s="162">
        <f t="shared" si="16"/>
        <v>-15254.28</v>
      </c>
      <c r="W204" s="162">
        <f t="shared" si="17"/>
        <v>0</v>
      </c>
      <c r="X204" s="162">
        <f t="shared" si="18"/>
        <v>0</v>
      </c>
      <c r="Y204" s="162">
        <f t="shared" si="19"/>
        <v>0</v>
      </c>
      <c r="Z204" s="159" t="s">
        <v>412</v>
      </c>
      <c r="AA204" s="159" t="s">
        <v>104</v>
      </c>
      <c r="AB204" s="159" t="s">
        <v>66</v>
      </c>
    </row>
    <row r="205" spans="1:28" x14ac:dyDescent="0.35">
      <c r="A205" s="159" t="s">
        <v>94</v>
      </c>
      <c r="B205" s="161">
        <v>43132</v>
      </c>
      <c r="C205" s="161">
        <v>43132</v>
      </c>
      <c r="D205" s="159" t="s">
        <v>400</v>
      </c>
      <c r="E205" s="160"/>
      <c r="F205" s="160"/>
      <c r="G205" s="159" t="s">
        <v>417</v>
      </c>
      <c r="H205" s="159" t="s">
        <v>104</v>
      </c>
      <c r="I205" s="162">
        <v>18</v>
      </c>
      <c r="J205" s="160"/>
      <c r="K205" s="160"/>
      <c r="L205" s="160"/>
      <c r="M205" s="160"/>
      <c r="N205" s="160"/>
      <c r="O205" s="160"/>
      <c r="P205" s="162">
        <v>40000</v>
      </c>
      <c r="Q205" s="162">
        <v>7200</v>
      </c>
      <c r="R205" s="162">
        <v>0</v>
      </c>
      <c r="S205" s="162">
        <v>0</v>
      </c>
      <c r="T205" s="162">
        <v>0</v>
      </c>
      <c r="U205" s="162">
        <f t="shared" si="15"/>
        <v>-40000</v>
      </c>
      <c r="V205" s="162">
        <f t="shared" si="16"/>
        <v>-7200</v>
      </c>
      <c r="W205" s="162">
        <f t="shared" si="17"/>
        <v>0</v>
      </c>
      <c r="X205" s="162">
        <f t="shared" si="18"/>
        <v>0</v>
      </c>
      <c r="Y205" s="162">
        <f t="shared" si="19"/>
        <v>0</v>
      </c>
      <c r="Z205" s="159" t="s">
        <v>413</v>
      </c>
      <c r="AA205" s="159" t="s">
        <v>104</v>
      </c>
      <c r="AB205" s="159" t="s">
        <v>66</v>
      </c>
    </row>
    <row r="206" spans="1:28" x14ac:dyDescent="0.35">
      <c r="A206" s="159" t="s">
        <v>94</v>
      </c>
      <c r="B206" s="161">
        <v>43132</v>
      </c>
      <c r="C206" s="161">
        <v>43132</v>
      </c>
      <c r="D206" s="159" t="s">
        <v>400</v>
      </c>
      <c r="E206" s="160"/>
      <c r="F206" s="160"/>
      <c r="G206" s="159" t="s">
        <v>417</v>
      </c>
      <c r="H206" s="159" t="s">
        <v>104</v>
      </c>
      <c r="I206" s="162">
        <v>18</v>
      </c>
      <c r="J206" s="160"/>
      <c r="K206" s="160"/>
      <c r="L206" s="160"/>
      <c r="M206" s="160"/>
      <c r="N206" s="160"/>
      <c r="O206" s="160"/>
      <c r="P206" s="162">
        <v>130000</v>
      </c>
      <c r="Q206" s="162">
        <v>23400</v>
      </c>
      <c r="R206" s="162">
        <v>0</v>
      </c>
      <c r="S206" s="162">
        <v>0</v>
      </c>
      <c r="T206" s="162">
        <v>0</v>
      </c>
      <c r="U206" s="162">
        <f t="shared" si="15"/>
        <v>-130000</v>
      </c>
      <c r="V206" s="162">
        <f t="shared" si="16"/>
        <v>-23400</v>
      </c>
      <c r="W206" s="162">
        <f t="shared" si="17"/>
        <v>0</v>
      </c>
      <c r="X206" s="162">
        <f t="shared" si="18"/>
        <v>0</v>
      </c>
      <c r="Y206" s="162">
        <f t="shared" si="19"/>
        <v>0</v>
      </c>
      <c r="Z206" s="159" t="s">
        <v>413</v>
      </c>
      <c r="AA206" s="159" t="s">
        <v>104</v>
      </c>
      <c r="AB206" s="159" t="s">
        <v>66</v>
      </c>
    </row>
    <row r="207" spans="1:28" x14ac:dyDescent="0.35">
      <c r="A207" s="159" t="s">
        <v>94</v>
      </c>
      <c r="B207" s="161">
        <v>43132</v>
      </c>
      <c r="C207" s="161">
        <v>43132</v>
      </c>
      <c r="D207" s="159" t="s">
        <v>400</v>
      </c>
      <c r="E207" s="160"/>
      <c r="F207" s="160"/>
      <c r="G207" s="159" t="s">
        <v>401</v>
      </c>
      <c r="H207" s="159" t="s">
        <v>104</v>
      </c>
      <c r="I207" s="162">
        <v>18</v>
      </c>
      <c r="J207" s="160"/>
      <c r="K207" s="160"/>
      <c r="L207" s="160"/>
      <c r="M207" s="160"/>
      <c r="N207" s="160"/>
      <c r="O207" s="160"/>
      <c r="P207" s="162">
        <v>20000</v>
      </c>
      <c r="Q207" s="162">
        <v>0</v>
      </c>
      <c r="R207" s="162">
        <v>1800</v>
      </c>
      <c r="S207" s="162">
        <v>1800</v>
      </c>
      <c r="T207" s="162">
        <v>0</v>
      </c>
      <c r="U207" s="162">
        <f t="shared" si="15"/>
        <v>-20000</v>
      </c>
      <c r="V207" s="162">
        <f t="shared" si="16"/>
        <v>0</v>
      </c>
      <c r="W207" s="162">
        <f t="shared" si="17"/>
        <v>-1800</v>
      </c>
      <c r="X207" s="162">
        <f t="shared" si="18"/>
        <v>-1800</v>
      </c>
      <c r="Y207" s="162">
        <f t="shared" si="19"/>
        <v>0</v>
      </c>
      <c r="Z207" s="159" t="s">
        <v>413</v>
      </c>
      <c r="AA207" s="159" t="s">
        <v>104</v>
      </c>
      <c r="AB207" s="159" t="s">
        <v>66</v>
      </c>
    </row>
    <row r="208" spans="1:28" x14ac:dyDescent="0.35">
      <c r="A208" s="159" t="s">
        <v>94</v>
      </c>
      <c r="B208" s="161">
        <v>43132</v>
      </c>
      <c r="C208" s="161">
        <v>43132</v>
      </c>
      <c r="D208" s="159" t="s">
        <v>400</v>
      </c>
      <c r="E208" s="160"/>
      <c r="F208" s="160"/>
      <c r="G208" s="159" t="s">
        <v>401</v>
      </c>
      <c r="H208" s="159" t="s">
        <v>104</v>
      </c>
      <c r="I208" s="162">
        <v>18</v>
      </c>
      <c r="J208" s="160"/>
      <c r="K208" s="160"/>
      <c r="L208" s="160"/>
      <c r="M208" s="160"/>
      <c r="N208" s="160"/>
      <c r="O208" s="160"/>
      <c r="P208" s="162">
        <v>5000</v>
      </c>
      <c r="Q208" s="162">
        <v>0</v>
      </c>
      <c r="R208" s="162">
        <v>450</v>
      </c>
      <c r="S208" s="162">
        <v>450</v>
      </c>
      <c r="T208" s="162">
        <v>0</v>
      </c>
      <c r="U208" s="162">
        <f t="shared" si="15"/>
        <v>-5000</v>
      </c>
      <c r="V208" s="162">
        <f t="shared" si="16"/>
        <v>0</v>
      </c>
      <c r="W208" s="162">
        <f t="shared" si="17"/>
        <v>-450</v>
      </c>
      <c r="X208" s="162">
        <f t="shared" si="18"/>
        <v>-450</v>
      </c>
      <c r="Y208" s="162">
        <f t="shared" si="19"/>
        <v>0</v>
      </c>
      <c r="Z208" s="159" t="s">
        <v>413</v>
      </c>
      <c r="AA208" s="159" t="s">
        <v>104</v>
      </c>
      <c r="AB208" s="159" t="s">
        <v>66</v>
      </c>
    </row>
    <row r="209" spans="1:28" x14ac:dyDescent="0.35">
      <c r="A209" s="159" t="s">
        <v>94</v>
      </c>
      <c r="B209" s="161">
        <v>43132</v>
      </c>
      <c r="C209" s="161">
        <v>43132</v>
      </c>
      <c r="D209" s="159" t="s">
        <v>400</v>
      </c>
      <c r="E209" s="160"/>
      <c r="F209" s="160"/>
      <c r="G209" s="159" t="s">
        <v>401</v>
      </c>
      <c r="H209" s="159" t="s">
        <v>104</v>
      </c>
      <c r="I209" s="162">
        <v>18</v>
      </c>
      <c r="J209" s="160"/>
      <c r="K209" s="160"/>
      <c r="L209" s="160"/>
      <c r="M209" s="160"/>
      <c r="N209" s="160"/>
      <c r="O209" s="160"/>
      <c r="P209" s="162">
        <v>10000</v>
      </c>
      <c r="Q209" s="162">
        <v>0</v>
      </c>
      <c r="R209" s="162">
        <v>900</v>
      </c>
      <c r="S209" s="162">
        <v>900</v>
      </c>
      <c r="T209" s="162">
        <v>0</v>
      </c>
      <c r="U209" s="162">
        <f t="shared" si="15"/>
        <v>-10000</v>
      </c>
      <c r="V209" s="162">
        <f t="shared" si="16"/>
        <v>0</v>
      </c>
      <c r="W209" s="162">
        <f t="shared" si="17"/>
        <v>-900</v>
      </c>
      <c r="X209" s="162">
        <f t="shared" si="18"/>
        <v>-900</v>
      </c>
      <c r="Y209" s="162">
        <f t="shared" si="19"/>
        <v>0</v>
      </c>
      <c r="Z209" s="159" t="s">
        <v>413</v>
      </c>
      <c r="AA209" s="159" t="s">
        <v>104</v>
      </c>
      <c r="AB209" s="159" t="s">
        <v>66</v>
      </c>
    </row>
    <row r="210" spans="1:28" x14ac:dyDescent="0.35">
      <c r="A210" s="159" t="s">
        <v>94</v>
      </c>
      <c r="B210" s="161">
        <v>43132</v>
      </c>
      <c r="C210" s="161">
        <v>43132</v>
      </c>
      <c r="D210" s="159" t="s">
        <v>400</v>
      </c>
      <c r="E210" s="160"/>
      <c r="F210" s="160"/>
      <c r="G210" s="159" t="s">
        <v>401</v>
      </c>
      <c r="H210" s="159" t="s">
        <v>104</v>
      </c>
      <c r="I210" s="162">
        <v>18</v>
      </c>
      <c r="J210" s="160"/>
      <c r="K210" s="160"/>
      <c r="L210" s="160"/>
      <c r="M210" s="160"/>
      <c r="N210" s="160"/>
      <c r="O210" s="160"/>
      <c r="P210" s="162">
        <v>25000</v>
      </c>
      <c r="Q210" s="162">
        <v>0</v>
      </c>
      <c r="R210" s="162">
        <v>2250</v>
      </c>
      <c r="S210" s="162">
        <v>2250</v>
      </c>
      <c r="T210" s="162">
        <v>0</v>
      </c>
      <c r="U210" s="162">
        <f t="shared" si="15"/>
        <v>-25000</v>
      </c>
      <c r="V210" s="162">
        <f t="shared" si="16"/>
        <v>0</v>
      </c>
      <c r="W210" s="162">
        <f t="shared" si="17"/>
        <v>-2250</v>
      </c>
      <c r="X210" s="162">
        <f t="shared" si="18"/>
        <v>-2250</v>
      </c>
      <c r="Y210" s="162">
        <f t="shared" si="19"/>
        <v>0</v>
      </c>
      <c r="Z210" s="159" t="s">
        <v>413</v>
      </c>
      <c r="AA210" s="159" t="s">
        <v>104</v>
      </c>
      <c r="AB210" s="159" t="s">
        <v>66</v>
      </c>
    </row>
    <row r="211" spans="1:28" x14ac:dyDescent="0.35">
      <c r="A211" s="159" t="s">
        <v>94</v>
      </c>
      <c r="B211" s="161">
        <v>43132</v>
      </c>
      <c r="C211" s="161">
        <v>43132</v>
      </c>
      <c r="D211" s="159" t="s">
        <v>400</v>
      </c>
      <c r="E211" s="160"/>
      <c r="F211" s="160"/>
      <c r="G211" s="159" t="s">
        <v>401</v>
      </c>
      <c r="H211" s="159" t="s">
        <v>104</v>
      </c>
      <c r="I211" s="162">
        <v>18</v>
      </c>
      <c r="J211" s="160"/>
      <c r="K211" s="160"/>
      <c r="L211" s="160"/>
      <c r="M211" s="160"/>
      <c r="N211" s="160"/>
      <c r="O211" s="160"/>
      <c r="P211" s="162">
        <v>120000</v>
      </c>
      <c r="Q211" s="162">
        <v>0</v>
      </c>
      <c r="R211" s="162">
        <v>10800</v>
      </c>
      <c r="S211" s="162">
        <v>10800</v>
      </c>
      <c r="T211" s="162">
        <v>0</v>
      </c>
      <c r="U211" s="162">
        <f t="shared" si="15"/>
        <v>-120000</v>
      </c>
      <c r="V211" s="162">
        <f t="shared" si="16"/>
        <v>0</v>
      </c>
      <c r="W211" s="162">
        <f t="shared" si="17"/>
        <v>-10800</v>
      </c>
      <c r="X211" s="162">
        <f t="shared" si="18"/>
        <v>-10800</v>
      </c>
      <c r="Y211" s="162">
        <f t="shared" si="19"/>
        <v>0</v>
      </c>
      <c r="Z211" s="159" t="s">
        <v>413</v>
      </c>
      <c r="AA211" s="159" t="s">
        <v>104</v>
      </c>
      <c r="AB211" s="159" t="s">
        <v>66</v>
      </c>
    </row>
    <row r="212" spans="1:28" x14ac:dyDescent="0.35">
      <c r="A212" s="159" t="s">
        <v>94</v>
      </c>
      <c r="B212" s="161">
        <v>43132</v>
      </c>
      <c r="C212" s="161">
        <v>43132</v>
      </c>
      <c r="D212" s="159" t="s">
        <v>400</v>
      </c>
      <c r="E212" s="160"/>
      <c r="F212" s="160"/>
      <c r="G212" s="159" t="s">
        <v>401</v>
      </c>
      <c r="H212" s="159" t="s">
        <v>104</v>
      </c>
      <c r="I212" s="162">
        <v>18</v>
      </c>
      <c r="J212" s="160"/>
      <c r="K212" s="160"/>
      <c r="L212" s="160"/>
      <c r="M212" s="160"/>
      <c r="N212" s="160"/>
      <c r="O212" s="160"/>
      <c r="P212" s="162">
        <v>18700</v>
      </c>
      <c r="Q212" s="162">
        <v>0</v>
      </c>
      <c r="R212" s="162">
        <v>1683</v>
      </c>
      <c r="S212" s="162">
        <v>1683</v>
      </c>
      <c r="T212" s="162">
        <v>0</v>
      </c>
      <c r="U212" s="162">
        <f t="shared" si="15"/>
        <v>-18700</v>
      </c>
      <c r="V212" s="162">
        <f t="shared" si="16"/>
        <v>0</v>
      </c>
      <c r="W212" s="162">
        <f t="shared" si="17"/>
        <v>-1683</v>
      </c>
      <c r="X212" s="162">
        <f t="shared" si="18"/>
        <v>-1683</v>
      </c>
      <c r="Y212" s="162">
        <f t="shared" si="19"/>
        <v>0</v>
      </c>
      <c r="Z212" s="159" t="s">
        <v>413</v>
      </c>
      <c r="AA212" s="159" t="s">
        <v>104</v>
      </c>
      <c r="AB212" s="159" t="s">
        <v>66</v>
      </c>
    </row>
    <row r="213" spans="1:28" x14ac:dyDescent="0.35">
      <c r="A213" s="159" t="s">
        <v>94</v>
      </c>
      <c r="B213" s="161">
        <v>43132</v>
      </c>
      <c r="C213" s="161">
        <v>43132</v>
      </c>
      <c r="D213" s="159" t="s">
        <v>400</v>
      </c>
      <c r="E213" s="160"/>
      <c r="F213" s="160"/>
      <c r="G213" s="159" t="s">
        <v>401</v>
      </c>
      <c r="H213" s="159" t="s">
        <v>104</v>
      </c>
      <c r="I213" s="162">
        <v>18</v>
      </c>
      <c r="J213" s="160"/>
      <c r="K213" s="160"/>
      <c r="L213" s="160"/>
      <c r="M213" s="160"/>
      <c r="N213" s="160"/>
      <c r="O213" s="160"/>
      <c r="P213" s="162">
        <v>45000</v>
      </c>
      <c r="Q213" s="162">
        <v>0</v>
      </c>
      <c r="R213" s="162">
        <v>4050</v>
      </c>
      <c r="S213" s="162">
        <v>4050</v>
      </c>
      <c r="T213" s="162">
        <v>0</v>
      </c>
      <c r="U213" s="162">
        <f t="shared" si="15"/>
        <v>-45000</v>
      </c>
      <c r="V213" s="162">
        <f t="shared" si="16"/>
        <v>0</v>
      </c>
      <c r="W213" s="162">
        <f t="shared" si="17"/>
        <v>-4050</v>
      </c>
      <c r="X213" s="162">
        <f t="shared" si="18"/>
        <v>-4050</v>
      </c>
      <c r="Y213" s="162">
        <f t="shared" si="19"/>
        <v>0</v>
      </c>
      <c r="Z213" s="159" t="s">
        <v>413</v>
      </c>
      <c r="AA213" s="159" t="s">
        <v>104</v>
      </c>
      <c r="AB213" s="159" t="s">
        <v>66</v>
      </c>
    </row>
    <row r="214" spans="1:28" x14ac:dyDescent="0.35">
      <c r="A214" s="159" t="s">
        <v>94</v>
      </c>
      <c r="B214" s="161">
        <v>43132</v>
      </c>
      <c r="C214" s="161">
        <v>43132</v>
      </c>
      <c r="D214" s="159" t="s">
        <v>400</v>
      </c>
      <c r="E214" s="160"/>
      <c r="F214" s="160"/>
      <c r="G214" s="159" t="s">
        <v>401</v>
      </c>
      <c r="H214" s="159" t="s">
        <v>104</v>
      </c>
      <c r="I214" s="162">
        <v>18</v>
      </c>
      <c r="J214" s="160"/>
      <c r="K214" s="160"/>
      <c r="L214" s="160"/>
      <c r="M214" s="160"/>
      <c r="N214" s="160"/>
      <c r="O214" s="160"/>
      <c r="P214" s="162">
        <v>8000</v>
      </c>
      <c r="Q214" s="162">
        <v>0</v>
      </c>
      <c r="R214" s="162">
        <v>720</v>
      </c>
      <c r="S214" s="162">
        <v>720</v>
      </c>
      <c r="T214" s="162">
        <v>0</v>
      </c>
      <c r="U214" s="162">
        <f t="shared" si="15"/>
        <v>-8000</v>
      </c>
      <c r="V214" s="162">
        <f t="shared" si="16"/>
        <v>0</v>
      </c>
      <c r="W214" s="162">
        <f t="shared" si="17"/>
        <v>-720</v>
      </c>
      <c r="X214" s="162">
        <f t="shared" si="18"/>
        <v>-720</v>
      </c>
      <c r="Y214" s="162">
        <f t="shared" si="19"/>
        <v>0</v>
      </c>
      <c r="Z214" s="159" t="s">
        <v>413</v>
      </c>
      <c r="AA214" s="159" t="s">
        <v>104</v>
      </c>
      <c r="AB214" s="159" t="s">
        <v>66</v>
      </c>
    </row>
    <row r="215" spans="1:28" x14ac:dyDescent="0.35">
      <c r="A215" s="159" t="s">
        <v>94</v>
      </c>
      <c r="B215" s="161">
        <v>43132</v>
      </c>
      <c r="C215" s="161">
        <v>43132</v>
      </c>
      <c r="D215" s="159" t="s">
        <v>400</v>
      </c>
      <c r="E215" s="160"/>
      <c r="F215" s="160"/>
      <c r="G215" s="159" t="s">
        <v>401</v>
      </c>
      <c r="H215" s="159" t="s">
        <v>104</v>
      </c>
      <c r="I215" s="162">
        <v>18</v>
      </c>
      <c r="J215" s="160"/>
      <c r="K215" s="160"/>
      <c r="L215" s="160"/>
      <c r="M215" s="160"/>
      <c r="N215" s="160"/>
      <c r="O215" s="160"/>
      <c r="P215" s="162">
        <v>84000</v>
      </c>
      <c r="Q215" s="162">
        <v>0</v>
      </c>
      <c r="R215" s="162">
        <v>7560</v>
      </c>
      <c r="S215" s="162">
        <v>7560</v>
      </c>
      <c r="T215" s="162">
        <v>0</v>
      </c>
      <c r="U215" s="162">
        <f t="shared" si="15"/>
        <v>-84000</v>
      </c>
      <c r="V215" s="162">
        <f t="shared" si="16"/>
        <v>0</v>
      </c>
      <c r="W215" s="162">
        <f t="shared" si="17"/>
        <v>-7560</v>
      </c>
      <c r="X215" s="162">
        <f t="shared" si="18"/>
        <v>-7560</v>
      </c>
      <c r="Y215" s="162">
        <f t="shared" si="19"/>
        <v>0</v>
      </c>
      <c r="Z215" s="159" t="s">
        <v>413</v>
      </c>
      <c r="AA215" s="159" t="s">
        <v>104</v>
      </c>
      <c r="AB215" s="159" t="s">
        <v>66</v>
      </c>
    </row>
    <row r="216" spans="1:28" x14ac:dyDescent="0.35">
      <c r="A216" s="159" t="s">
        <v>94</v>
      </c>
      <c r="B216" s="161">
        <v>43132</v>
      </c>
      <c r="C216" s="161">
        <v>43132</v>
      </c>
      <c r="D216" s="159" t="s">
        <v>400</v>
      </c>
      <c r="E216" s="160"/>
      <c r="F216" s="160"/>
      <c r="G216" s="159" t="s">
        <v>401</v>
      </c>
      <c r="H216" s="159" t="s">
        <v>104</v>
      </c>
      <c r="I216" s="162">
        <v>18</v>
      </c>
      <c r="J216" s="160"/>
      <c r="K216" s="160"/>
      <c r="L216" s="160"/>
      <c r="M216" s="160"/>
      <c r="N216" s="160"/>
      <c r="O216" s="160"/>
      <c r="P216" s="162">
        <v>84000</v>
      </c>
      <c r="Q216" s="162">
        <v>0</v>
      </c>
      <c r="R216" s="162">
        <v>7560</v>
      </c>
      <c r="S216" s="162">
        <v>7560</v>
      </c>
      <c r="T216" s="162">
        <v>0</v>
      </c>
      <c r="U216" s="162">
        <f t="shared" si="15"/>
        <v>-84000</v>
      </c>
      <c r="V216" s="162">
        <f t="shared" si="16"/>
        <v>0</v>
      </c>
      <c r="W216" s="162">
        <f t="shared" si="17"/>
        <v>-7560</v>
      </c>
      <c r="X216" s="162">
        <f t="shared" si="18"/>
        <v>-7560</v>
      </c>
      <c r="Y216" s="162">
        <f t="shared" si="19"/>
        <v>0</v>
      </c>
      <c r="Z216" s="159" t="s">
        <v>413</v>
      </c>
      <c r="AA216" s="159" t="s">
        <v>104</v>
      </c>
      <c r="AB216" s="159" t="s">
        <v>66</v>
      </c>
    </row>
    <row r="217" spans="1:28" x14ac:dyDescent="0.35">
      <c r="A217" s="159" t="s">
        <v>94</v>
      </c>
      <c r="B217" s="161">
        <v>43132</v>
      </c>
      <c r="C217" s="161">
        <v>43132</v>
      </c>
      <c r="D217" s="159" t="s">
        <v>400</v>
      </c>
      <c r="E217" s="160"/>
      <c r="F217" s="160"/>
      <c r="G217" s="159" t="s">
        <v>401</v>
      </c>
      <c r="H217" s="159" t="s">
        <v>104</v>
      </c>
      <c r="I217" s="162">
        <v>18</v>
      </c>
      <c r="J217" s="160"/>
      <c r="K217" s="160"/>
      <c r="L217" s="160"/>
      <c r="M217" s="160"/>
      <c r="N217" s="160"/>
      <c r="O217" s="160"/>
      <c r="P217" s="162">
        <v>10000</v>
      </c>
      <c r="Q217" s="162">
        <v>0</v>
      </c>
      <c r="R217" s="162">
        <v>900</v>
      </c>
      <c r="S217" s="162">
        <v>900</v>
      </c>
      <c r="T217" s="162">
        <v>0</v>
      </c>
      <c r="U217" s="162">
        <f t="shared" si="15"/>
        <v>-10000</v>
      </c>
      <c r="V217" s="162">
        <f t="shared" si="16"/>
        <v>0</v>
      </c>
      <c r="W217" s="162">
        <f t="shared" si="17"/>
        <v>-900</v>
      </c>
      <c r="X217" s="162">
        <f t="shared" si="18"/>
        <v>-900</v>
      </c>
      <c r="Y217" s="162">
        <f t="shared" si="19"/>
        <v>0</v>
      </c>
      <c r="Z217" s="159" t="s">
        <v>413</v>
      </c>
      <c r="AA217" s="159" t="s">
        <v>104</v>
      </c>
      <c r="AB217" s="159" t="s">
        <v>66</v>
      </c>
    </row>
    <row r="218" spans="1:28" x14ac:dyDescent="0.35">
      <c r="A218" s="159" t="s">
        <v>94</v>
      </c>
      <c r="B218" s="161">
        <v>43132</v>
      </c>
      <c r="C218" s="161">
        <v>43132</v>
      </c>
      <c r="D218" s="159" t="s">
        <v>400</v>
      </c>
      <c r="E218" s="160"/>
      <c r="F218" s="160"/>
      <c r="G218" s="159" t="s">
        <v>401</v>
      </c>
      <c r="H218" s="159" t="s">
        <v>104</v>
      </c>
      <c r="I218" s="162">
        <v>18</v>
      </c>
      <c r="J218" s="160"/>
      <c r="K218" s="160"/>
      <c r="L218" s="160"/>
      <c r="M218" s="160"/>
      <c r="N218" s="160"/>
      <c r="O218" s="160"/>
      <c r="P218" s="162">
        <v>15000</v>
      </c>
      <c r="Q218" s="162">
        <v>0</v>
      </c>
      <c r="R218" s="162">
        <v>1350</v>
      </c>
      <c r="S218" s="162">
        <v>1350</v>
      </c>
      <c r="T218" s="162">
        <v>0</v>
      </c>
      <c r="U218" s="162">
        <f t="shared" si="15"/>
        <v>-15000</v>
      </c>
      <c r="V218" s="162">
        <f t="shared" si="16"/>
        <v>0</v>
      </c>
      <c r="W218" s="162">
        <f t="shared" si="17"/>
        <v>-1350</v>
      </c>
      <c r="X218" s="162">
        <f t="shared" si="18"/>
        <v>-1350</v>
      </c>
      <c r="Y218" s="162">
        <f t="shared" si="19"/>
        <v>0</v>
      </c>
      <c r="Z218" s="159" t="s">
        <v>413</v>
      </c>
      <c r="AA218" s="159" t="s">
        <v>104</v>
      </c>
      <c r="AB218" s="159" t="s">
        <v>66</v>
      </c>
    </row>
    <row r="219" spans="1:28" x14ac:dyDescent="0.35">
      <c r="A219" s="159" t="s">
        <v>94</v>
      </c>
      <c r="B219" s="161">
        <v>43132</v>
      </c>
      <c r="C219" s="161">
        <v>43132</v>
      </c>
      <c r="D219" s="159" t="s">
        <v>400</v>
      </c>
      <c r="E219" s="160"/>
      <c r="F219" s="160"/>
      <c r="G219" s="159" t="s">
        <v>401</v>
      </c>
      <c r="H219" s="159" t="s">
        <v>104</v>
      </c>
      <c r="I219" s="162">
        <v>18</v>
      </c>
      <c r="J219" s="160"/>
      <c r="K219" s="160"/>
      <c r="L219" s="160"/>
      <c r="M219" s="160"/>
      <c r="N219" s="160"/>
      <c r="O219" s="160"/>
      <c r="P219" s="162">
        <v>170000</v>
      </c>
      <c r="Q219" s="162">
        <v>0</v>
      </c>
      <c r="R219" s="162">
        <v>15300</v>
      </c>
      <c r="S219" s="162">
        <v>15300</v>
      </c>
      <c r="T219" s="162">
        <v>0</v>
      </c>
      <c r="U219" s="162">
        <f t="shared" si="15"/>
        <v>-170000</v>
      </c>
      <c r="V219" s="162">
        <f t="shared" si="16"/>
        <v>0</v>
      </c>
      <c r="W219" s="162">
        <f t="shared" si="17"/>
        <v>-15300</v>
      </c>
      <c r="X219" s="162">
        <f t="shared" si="18"/>
        <v>-15300</v>
      </c>
      <c r="Y219" s="162">
        <f t="shared" si="19"/>
        <v>0</v>
      </c>
      <c r="Z219" s="159" t="s">
        <v>413</v>
      </c>
      <c r="AA219" s="159" t="s">
        <v>104</v>
      </c>
      <c r="AB219" s="159" t="s">
        <v>66</v>
      </c>
    </row>
    <row r="220" spans="1:28" x14ac:dyDescent="0.35">
      <c r="A220" s="159" t="s">
        <v>94</v>
      </c>
      <c r="B220" s="161">
        <v>43132</v>
      </c>
      <c r="C220" s="161">
        <v>43132</v>
      </c>
      <c r="D220" s="159" t="s">
        <v>400</v>
      </c>
      <c r="E220" s="160"/>
      <c r="F220" s="160"/>
      <c r="G220" s="159" t="s">
        <v>401</v>
      </c>
      <c r="H220" s="159" t="s">
        <v>104</v>
      </c>
      <c r="I220" s="162">
        <v>18</v>
      </c>
      <c r="J220" s="160"/>
      <c r="K220" s="160"/>
      <c r="L220" s="160"/>
      <c r="M220" s="160"/>
      <c r="N220" s="160"/>
      <c r="O220" s="160"/>
      <c r="P220" s="162">
        <v>150000</v>
      </c>
      <c r="Q220" s="162">
        <v>0</v>
      </c>
      <c r="R220" s="162">
        <v>13500</v>
      </c>
      <c r="S220" s="162">
        <v>13500</v>
      </c>
      <c r="T220" s="162">
        <v>0</v>
      </c>
      <c r="U220" s="162">
        <f t="shared" si="15"/>
        <v>-150000</v>
      </c>
      <c r="V220" s="162">
        <f t="shared" si="16"/>
        <v>0</v>
      </c>
      <c r="W220" s="162">
        <f t="shared" si="17"/>
        <v>-13500</v>
      </c>
      <c r="X220" s="162">
        <f t="shared" si="18"/>
        <v>-13500</v>
      </c>
      <c r="Y220" s="162">
        <f t="shared" si="19"/>
        <v>0</v>
      </c>
      <c r="Z220" s="159" t="s">
        <v>413</v>
      </c>
      <c r="AA220" s="159" t="s">
        <v>104</v>
      </c>
      <c r="AB220" s="159" t="s">
        <v>66</v>
      </c>
    </row>
    <row r="221" spans="1:28" x14ac:dyDescent="0.35">
      <c r="A221" s="159" t="s">
        <v>94</v>
      </c>
      <c r="B221" s="161">
        <v>43132</v>
      </c>
      <c r="C221" s="161">
        <v>43132</v>
      </c>
      <c r="D221" s="159" t="s">
        <v>400</v>
      </c>
      <c r="E221" s="160"/>
      <c r="F221" s="160"/>
      <c r="G221" s="159" t="s">
        <v>401</v>
      </c>
      <c r="H221" s="159" t="s">
        <v>104</v>
      </c>
      <c r="I221" s="162">
        <v>18</v>
      </c>
      <c r="J221" s="160"/>
      <c r="K221" s="160"/>
      <c r="L221" s="160"/>
      <c r="M221" s="160"/>
      <c r="N221" s="160"/>
      <c r="O221" s="160"/>
      <c r="P221" s="162">
        <v>20000</v>
      </c>
      <c r="Q221" s="162">
        <v>0</v>
      </c>
      <c r="R221" s="162">
        <v>1800</v>
      </c>
      <c r="S221" s="162">
        <v>1800</v>
      </c>
      <c r="T221" s="162">
        <v>0</v>
      </c>
      <c r="U221" s="162">
        <f t="shared" si="15"/>
        <v>-20000</v>
      </c>
      <c r="V221" s="162">
        <f t="shared" si="16"/>
        <v>0</v>
      </c>
      <c r="W221" s="162">
        <f t="shared" si="17"/>
        <v>-1800</v>
      </c>
      <c r="X221" s="162">
        <f t="shared" si="18"/>
        <v>-1800</v>
      </c>
      <c r="Y221" s="162">
        <f t="shared" si="19"/>
        <v>0</v>
      </c>
      <c r="Z221" s="159" t="s">
        <v>413</v>
      </c>
      <c r="AA221" s="159" t="s">
        <v>104</v>
      </c>
      <c r="AB221" s="159" t="s">
        <v>66</v>
      </c>
    </row>
    <row r="222" spans="1:28" x14ac:dyDescent="0.35">
      <c r="A222" s="159" t="s">
        <v>94</v>
      </c>
      <c r="B222" s="161">
        <v>43132</v>
      </c>
      <c r="C222" s="161">
        <v>43132</v>
      </c>
      <c r="D222" s="159" t="s">
        <v>400</v>
      </c>
      <c r="E222" s="160"/>
      <c r="F222" s="160"/>
      <c r="G222" s="159" t="s">
        <v>401</v>
      </c>
      <c r="H222" s="159" t="s">
        <v>104</v>
      </c>
      <c r="I222" s="162">
        <v>18</v>
      </c>
      <c r="J222" s="160"/>
      <c r="K222" s="160"/>
      <c r="L222" s="160"/>
      <c r="M222" s="160"/>
      <c r="N222" s="160"/>
      <c r="O222" s="160"/>
      <c r="P222" s="162">
        <v>20000</v>
      </c>
      <c r="Q222" s="162">
        <v>0</v>
      </c>
      <c r="R222" s="162">
        <v>1800</v>
      </c>
      <c r="S222" s="162">
        <v>1800</v>
      </c>
      <c r="T222" s="162">
        <v>0</v>
      </c>
      <c r="U222" s="162">
        <f t="shared" si="15"/>
        <v>-20000</v>
      </c>
      <c r="V222" s="162">
        <f t="shared" si="16"/>
        <v>0</v>
      </c>
      <c r="W222" s="162">
        <f t="shared" si="17"/>
        <v>-1800</v>
      </c>
      <c r="X222" s="162">
        <f t="shared" si="18"/>
        <v>-1800</v>
      </c>
      <c r="Y222" s="162">
        <f t="shared" si="19"/>
        <v>0</v>
      </c>
      <c r="Z222" s="159" t="s">
        <v>413</v>
      </c>
      <c r="AA222" s="159" t="s">
        <v>104</v>
      </c>
      <c r="AB222" s="159" t="s">
        <v>66</v>
      </c>
    </row>
    <row r="223" spans="1:28" x14ac:dyDescent="0.35">
      <c r="A223" s="159" t="s">
        <v>94</v>
      </c>
      <c r="B223" s="161">
        <v>43132</v>
      </c>
      <c r="C223" s="161">
        <v>43132</v>
      </c>
      <c r="D223" s="159" t="s">
        <v>400</v>
      </c>
      <c r="E223" s="160"/>
      <c r="F223" s="160"/>
      <c r="G223" s="159" t="s">
        <v>401</v>
      </c>
      <c r="H223" s="159" t="s">
        <v>104</v>
      </c>
      <c r="I223" s="162">
        <v>18</v>
      </c>
      <c r="J223" s="160"/>
      <c r="K223" s="160"/>
      <c r="L223" s="160"/>
      <c r="M223" s="160"/>
      <c r="N223" s="160"/>
      <c r="O223" s="160"/>
      <c r="P223" s="162">
        <v>71700</v>
      </c>
      <c r="Q223" s="162">
        <v>0</v>
      </c>
      <c r="R223" s="162">
        <v>6453</v>
      </c>
      <c r="S223" s="162">
        <v>6453</v>
      </c>
      <c r="T223" s="162">
        <v>0</v>
      </c>
      <c r="U223" s="162">
        <f t="shared" si="15"/>
        <v>-71700</v>
      </c>
      <c r="V223" s="162">
        <f t="shared" si="16"/>
        <v>0</v>
      </c>
      <c r="W223" s="162">
        <f t="shared" si="17"/>
        <v>-6453</v>
      </c>
      <c r="X223" s="162">
        <f t="shared" si="18"/>
        <v>-6453</v>
      </c>
      <c r="Y223" s="162">
        <f t="shared" si="19"/>
        <v>0</v>
      </c>
      <c r="Z223" s="159" t="s">
        <v>413</v>
      </c>
      <c r="AA223" s="159" t="s">
        <v>104</v>
      </c>
      <c r="AB223" s="159" t="s">
        <v>66</v>
      </c>
    </row>
    <row r="224" spans="1:28" x14ac:dyDescent="0.35">
      <c r="A224" s="159" t="s">
        <v>94</v>
      </c>
      <c r="B224" s="161">
        <v>43132</v>
      </c>
      <c r="C224" s="161">
        <v>43132</v>
      </c>
      <c r="D224" s="159" t="s">
        <v>400</v>
      </c>
      <c r="E224" s="160"/>
      <c r="F224" s="160"/>
      <c r="G224" s="159" t="s">
        <v>401</v>
      </c>
      <c r="H224" s="159" t="s">
        <v>104</v>
      </c>
      <c r="I224" s="162">
        <v>18</v>
      </c>
      <c r="J224" s="160"/>
      <c r="K224" s="160"/>
      <c r="L224" s="160"/>
      <c r="M224" s="160"/>
      <c r="N224" s="160"/>
      <c r="O224" s="160"/>
      <c r="P224" s="162">
        <v>77000</v>
      </c>
      <c r="Q224" s="162">
        <v>0</v>
      </c>
      <c r="R224" s="162">
        <v>6930</v>
      </c>
      <c r="S224" s="162">
        <v>6930</v>
      </c>
      <c r="T224" s="162">
        <v>0</v>
      </c>
      <c r="U224" s="162">
        <f t="shared" si="15"/>
        <v>-77000</v>
      </c>
      <c r="V224" s="162">
        <f t="shared" si="16"/>
        <v>0</v>
      </c>
      <c r="W224" s="162">
        <f t="shared" si="17"/>
        <v>-6930</v>
      </c>
      <c r="X224" s="162">
        <f t="shared" si="18"/>
        <v>-6930</v>
      </c>
      <c r="Y224" s="162">
        <f t="shared" si="19"/>
        <v>0</v>
      </c>
      <c r="Z224" s="159" t="s">
        <v>413</v>
      </c>
      <c r="AA224" s="159" t="s">
        <v>104</v>
      </c>
      <c r="AB224" s="159" t="s">
        <v>66</v>
      </c>
    </row>
    <row r="225" spans="1:28" x14ac:dyDescent="0.35">
      <c r="A225" s="159" t="s">
        <v>94</v>
      </c>
      <c r="B225" s="161">
        <v>43132</v>
      </c>
      <c r="C225" s="161">
        <v>43132</v>
      </c>
      <c r="D225" s="159" t="s">
        <v>400</v>
      </c>
      <c r="E225" s="160"/>
      <c r="F225" s="160"/>
      <c r="G225" s="159" t="s">
        <v>401</v>
      </c>
      <c r="H225" s="159" t="s">
        <v>104</v>
      </c>
      <c r="I225" s="162">
        <v>18</v>
      </c>
      <c r="J225" s="160"/>
      <c r="K225" s="160"/>
      <c r="L225" s="160"/>
      <c r="M225" s="160"/>
      <c r="N225" s="160"/>
      <c r="O225" s="160"/>
      <c r="P225" s="162">
        <v>45000</v>
      </c>
      <c r="Q225" s="162">
        <v>0</v>
      </c>
      <c r="R225" s="162">
        <v>4050</v>
      </c>
      <c r="S225" s="162">
        <v>4050</v>
      </c>
      <c r="T225" s="162">
        <v>0</v>
      </c>
      <c r="U225" s="162">
        <f t="shared" si="15"/>
        <v>-45000</v>
      </c>
      <c r="V225" s="162">
        <f t="shared" si="16"/>
        <v>0</v>
      </c>
      <c r="W225" s="162">
        <f t="shared" si="17"/>
        <v>-4050</v>
      </c>
      <c r="X225" s="162">
        <f t="shared" si="18"/>
        <v>-4050</v>
      </c>
      <c r="Y225" s="162">
        <f t="shared" si="19"/>
        <v>0</v>
      </c>
      <c r="Z225" s="159" t="s">
        <v>413</v>
      </c>
      <c r="AA225" s="159" t="s">
        <v>104</v>
      </c>
      <c r="AB225" s="159" t="s">
        <v>66</v>
      </c>
    </row>
    <row r="226" spans="1:28" x14ac:dyDescent="0.35">
      <c r="A226" s="159" t="s">
        <v>94</v>
      </c>
      <c r="B226" s="161">
        <v>43132</v>
      </c>
      <c r="C226" s="161">
        <v>43132</v>
      </c>
      <c r="D226" s="159" t="s">
        <v>400</v>
      </c>
      <c r="E226" s="160"/>
      <c r="F226" s="160"/>
      <c r="G226" s="159" t="s">
        <v>401</v>
      </c>
      <c r="H226" s="159" t="s">
        <v>104</v>
      </c>
      <c r="I226" s="162">
        <v>18</v>
      </c>
      <c r="J226" s="160"/>
      <c r="K226" s="160"/>
      <c r="L226" s="160"/>
      <c r="M226" s="160"/>
      <c r="N226" s="160"/>
      <c r="O226" s="160"/>
      <c r="P226" s="162">
        <v>84000</v>
      </c>
      <c r="Q226" s="162">
        <v>0</v>
      </c>
      <c r="R226" s="162">
        <v>7560</v>
      </c>
      <c r="S226" s="162">
        <v>7560</v>
      </c>
      <c r="T226" s="162">
        <v>0</v>
      </c>
      <c r="U226" s="162">
        <f t="shared" si="15"/>
        <v>-84000</v>
      </c>
      <c r="V226" s="162">
        <f t="shared" si="16"/>
        <v>0</v>
      </c>
      <c r="W226" s="162">
        <f t="shared" si="17"/>
        <v>-7560</v>
      </c>
      <c r="X226" s="162">
        <f t="shared" si="18"/>
        <v>-7560</v>
      </c>
      <c r="Y226" s="162">
        <f t="shared" si="19"/>
        <v>0</v>
      </c>
      <c r="Z226" s="159" t="s">
        <v>413</v>
      </c>
      <c r="AA226" s="159" t="s">
        <v>104</v>
      </c>
      <c r="AB226" s="159" t="s">
        <v>66</v>
      </c>
    </row>
    <row r="227" spans="1:28" x14ac:dyDescent="0.35">
      <c r="A227" s="159" t="s">
        <v>94</v>
      </c>
      <c r="B227" s="161">
        <v>43132</v>
      </c>
      <c r="C227" s="161">
        <v>43132</v>
      </c>
      <c r="D227" s="159" t="s">
        <v>400</v>
      </c>
      <c r="E227" s="160"/>
      <c r="F227" s="160"/>
      <c r="G227" s="159" t="s">
        <v>401</v>
      </c>
      <c r="H227" s="159" t="s">
        <v>104</v>
      </c>
      <c r="I227" s="162">
        <v>18</v>
      </c>
      <c r="J227" s="160"/>
      <c r="K227" s="160"/>
      <c r="L227" s="160"/>
      <c r="M227" s="160"/>
      <c r="N227" s="160"/>
      <c r="O227" s="160"/>
      <c r="P227" s="162">
        <v>65000</v>
      </c>
      <c r="Q227" s="162">
        <v>0</v>
      </c>
      <c r="R227" s="162">
        <v>5850</v>
      </c>
      <c r="S227" s="162">
        <v>5850</v>
      </c>
      <c r="T227" s="162">
        <v>0</v>
      </c>
      <c r="U227" s="162">
        <f t="shared" si="15"/>
        <v>-65000</v>
      </c>
      <c r="V227" s="162">
        <f t="shared" si="16"/>
        <v>0</v>
      </c>
      <c r="W227" s="162">
        <f t="shared" si="17"/>
        <v>-5850</v>
      </c>
      <c r="X227" s="162">
        <f t="shared" si="18"/>
        <v>-5850</v>
      </c>
      <c r="Y227" s="162">
        <f t="shared" si="19"/>
        <v>0</v>
      </c>
      <c r="Z227" s="159" t="s">
        <v>413</v>
      </c>
      <c r="AA227" s="159" t="s">
        <v>104</v>
      </c>
      <c r="AB227" s="159" t="s">
        <v>66</v>
      </c>
    </row>
    <row r="228" spans="1:28" x14ac:dyDescent="0.35">
      <c r="A228" s="159" t="s">
        <v>94</v>
      </c>
      <c r="B228" s="161">
        <v>43132</v>
      </c>
      <c r="C228" s="161">
        <v>43132</v>
      </c>
      <c r="D228" s="159" t="s">
        <v>400</v>
      </c>
      <c r="E228" s="160"/>
      <c r="F228" s="159"/>
      <c r="G228" s="159" t="s">
        <v>401</v>
      </c>
      <c r="H228" s="159" t="s">
        <v>104</v>
      </c>
      <c r="I228" s="162">
        <v>18</v>
      </c>
      <c r="J228" s="160"/>
      <c r="K228" s="160"/>
      <c r="L228" s="160"/>
      <c r="M228" s="160"/>
      <c r="N228" s="160"/>
      <c r="O228" s="160"/>
      <c r="P228" s="162">
        <v>7500</v>
      </c>
      <c r="Q228" s="162">
        <v>0</v>
      </c>
      <c r="R228" s="162">
        <v>675</v>
      </c>
      <c r="S228" s="162">
        <v>675</v>
      </c>
      <c r="T228" s="162">
        <v>0</v>
      </c>
      <c r="U228" s="162">
        <f t="shared" si="15"/>
        <v>-7500</v>
      </c>
      <c r="V228" s="162">
        <f t="shared" si="16"/>
        <v>0</v>
      </c>
      <c r="W228" s="162">
        <f t="shared" si="17"/>
        <v>-675</v>
      </c>
      <c r="X228" s="162">
        <f t="shared" si="18"/>
        <v>-675</v>
      </c>
      <c r="Y228" s="162">
        <f t="shared" si="19"/>
        <v>0</v>
      </c>
      <c r="Z228" s="159" t="s">
        <v>413</v>
      </c>
      <c r="AA228" s="159" t="s">
        <v>104</v>
      </c>
      <c r="AB228" s="159" t="s">
        <v>66</v>
      </c>
    </row>
    <row r="229" spans="1:28" x14ac:dyDescent="0.35">
      <c r="A229" s="159" t="s">
        <v>94</v>
      </c>
      <c r="B229" s="161">
        <v>43132</v>
      </c>
      <c r="C229" s="161">
        <v>43132</v>
      </c>
      <c r="D229" s="159" t="s">
        <v>400</v>
      </c>
      <c r="E229" s="160"/>
      <c r="F229" s="160"/>
      <c r="G229" s="159" t="s">
        <v>401</v>
      </c>
      <c r="H229" s="159" t="s">
        <v>104</v>
      </c>
      <c r="I229" s="162">
        <v>18</v>
      </c>
      <c r="J229" s="160"/>
      <c r="K229" s="160"/>
      <c r="L229" s="160"/>
      <c r="M229" s="160"/>
      <c r="N229" s="160"/>
      <c r="O229" s="160"/>
      <c r="P229" s="162">
        <v>12500</v>
      </c>
      <c r="Q229" s="162">
        <v>0</v>
      </c>
      <c r="R229" s="162">
        <v>1125</v>
      </c>
      <c r="S229" s="162">
        <v>1125</v>
      </c>
      <c r="T229" s="162">
        <v>0</v>
      </c>
      <c r="U229" s="162">
        <f t="shared" si="15"/>
        <v>-12500</v>
      </c>
      <c r="V229" s="162">
        <f t="shared" si="16"/>
        <v>0</v>
      </c>
      <c r="W229" s="162">
        <f t="shared" si="17"/>
        <v>-1125</v>
      </c>
      <c r="X229" s="162">
        <f t="shared" si="18"/>
        <v>-1125</v>
      </c>
      <c r="Y229" s="162">
        <f t="shared" si="19"/>
        <v>0</v>
      </c>
      <c r="Z229" s="159" t="s">
        <v>413</v>
      </c>
      <c r="AA229" s="159" t="s">
        <v>104</v>
      </c>
      <c r="AB229" s="159" t="s">
        <v>66</v>
      </c>
    </row>
    <row r="230" spans="1:28" x14ac:dyDescent="0.35">
      <c r="A230" s="159" t="s">
        <v>94</v>
      </c>
      <c r="B230" s="161">
        <v>43132</v>
      </c>
      <c r="C230" s="161">
        <v>43132</v>
      </c>
      <c r="D230" s="159" t="s">
        <v>400</v>
      </c>
      <c r="E230" s="160"/>
      <c r="F230" s="160"/>
      <c r="G230" s="159" t="s">
        <v>401</v>
      </c>
      <c r="H230" s="159" t="s">
        <v>104</v>
      </c>
      <c r="I230" s="162">
        <v>18</v>
      </c>
      <c r="J230" s="160"/>
      <c r="K230" s="160"/>
      <c r="L230" s="160"/>
      <c r="M230" s="160"/>
      <c r="N230" s="160"/>
      <c r="O230" s="160"/>
      <c r="P230" s="162">
        <v>7500</v>
      </c>
      <c r="Q230" s="162">
        <v>0</v>
      </c>
      <c r="R230" s="162">
        <v>675</v>
      </c>
      <c r="S230" s="162">
        <v>675</v>
      </c>
      <c r="T230" s="162">
        <v>0</v>
      </c>
      <c r="U230" s="162">
        <f t="shared" si="15"/>
        <v>-7500</v>
      </c>
      <c r="V230" s="162">
        <f t="shared" si="16"/>
        <v>0</v>
      </c>
      <c r="W230" s="162">
        <f t="shared" si="17"/>
        <v>-675</v>
      </c>
      <c r="X230" s="162">
        <f t="shared" si="18"/>
        <v>-675</v>
      </c>
      <c r="Y230" s="162">
        <f t="shared" si="19"/>
        <v>0</v>
      </c>
      <c r="Z230" s="159" t="s">
        <v>413</v>
      </c>
      <c r="AA230" s="159" t="s">
        <v>104</v>
      </c>
      <c r="AB230" s="159" t="s">
        <v>66</v>
      </c>
    </row>
    <row r="231" spans="1:28" x14ac:dyDescent="0.35">
      <c r="A231" s="159" t="s">
        <v>94</v>
      </c>
      <c r="B231" s="161">
        <v>43132</v>
      </c>
      <c r="C231" s="161">
        <v>43132</v>
      </c>
      <c r="D231" s="159" t="s">
        <v>400</v>
      </c>
      <c r="E231" s="160"/>
      <c r="F231" s="160"/>
      <c r="G231" s="159" t="s">
        <v>401</v>
      </c>
      <c r="H231" s="159" t="s">
        <v>104</v>
      </c>
      <c r="I231" s="162">
        <v>18</v>
      </c>
      <c r="J231" s="160"/>
      <c r="K231" s="160"/>
      <c r="L231" s="160"/>
      <c r="M231" s="160"/>
      <c r="N231" s="160"/>
      <c r="O231" s="160"/>
      <c r="P231" s="162">
        <v>14000</v>
      </c>
      <c r="Q231" s="162">
        <v>0</v>
      </c>
      <c r="R231" s="162">
        <v>1260</v>
      </c>
      <c r="S231" s="162">
        <v>1260</v>
      </c>
      <c r="T231" s="162">
        <v>0</v>
      </c>
      <c r="U231" s="162">
        <f t="shared" si="15"/>
        <v>-14000</v>
      </c>
      <c r="V231" s="162">
        <f t="shared" si="16"/>
        <v>0</v>
      </c>
      <c r="W231" s="162">
        <f t="shared" si="17"/>
        <v>-1260</v>
      </c>
      <c r="X231" s="162">
        <f t="shared" si="18"/>
        <v>-1260</v>
      </c>
      <c r="Y231" s="162">
        <f t="shared" si="19"/>
        <v>0</v>
      </c>
      <c r="Z231" s="159" t="s">
        <v>413</v>
      </c>
      <c r="AA231" s="159" t="s">
        <v>104</v>
      </c>
      <c r="AB231" s="159" t="s">
        <v>66</v>
      </c>
    </row>
    <row r="232" spans="1:28" x14ac:dyDescent="0.35">
      <c r="A232" s="159" t="s">
        <v>94</v>
      </c>
      <c r="B232" s="161">
        <v>43132</v>
      </c>
      <c r="C232" s="161">
        <v>43132</v>
      </c>
      <c r="D232" s="159" t="s">
        <v>400</v>
      </c>
      <c r="E232" s="160"/>
      <c r="F232" s="160"/>
      <c r="G232" s="159" t="s">
        <v>401</v>
      </c>
      <c r="H232" s="159" t="s">
        <v>104</v>
      </c>
      <c r="I232" s="162">
        <v>18</v>
      </c>
      <c r="J232" s="160"/>
      <c r="K232" s="160"/>
      <c r="L232" s="160"/>
      <c r="M232" s="160"/>
      <c r="N232" s="160"/>
      <c r="O232" s="160"/>
      <c r="P232" s="162">
        <v>5000</v>
      </c>
      <c r="Q232" s="162">
        <v>0</v>
      </c>
      <c r="R232" s="162">
        <v>450</v>
      </c>
      <c r="S232" s="162">
        <v>450</v>
      </c>
      <c r="T232" s="162">
        <v>0</v>
      </c>
      <c r="U232" s="162">
        <f t="shared" si="15"/>
        <v>-5000</v>
      </c>
      <c r="V232" s="162">
        <f t="shared" si="16"/>
        <v>0</v>
      </c>
      <c r="W232" s="162">
        <f t="shared" si="17"/>
        <v>-450</v>
      </c>
      <c r="X232" s="162">
        <f t="shared" si="18"/>
        <v>-450</v>
      </c>
      <c r="Y232" s="162">
        <f t="shared" si="19"/>
        <v>0</v>
      </c>
      <c r="Z232" s="159" t="s">
        <v>413</v>
      </c>
      <c r="AA232" s="159" t="s">
        <v>104</v>
      </c>
      <c r="AB232" s="159" t="s">
        <v>66</v>
      </c>
    </row>
    <row r="233" spans="1:28" x14ac:dyDescent="0.35">
      <c r="A233" s="159" t="s">
        <v>94</v>
      </c>
      <c r="B233" s="161">
        <v>43132</v>
      </c>
      <c r="C233" s="161">
        <v>43132</v>
      </c>
      <c r="D233" s="159" t="s">
        <v>400</v>
      </c>
      <c r="E233" s="160"/>
      <c r="F233" s="160"/>
      <c r="G233" s="159" t="s">
        <v>401</v>
      </c>
      <c r="H233" s="159" t="s">
        <v>104</v>
      </c>
      <c r="I233" s="162">
        <v>18</v>
      </c>
      <c r="J233" s="160"/>
      <c r="K233" s="160"/>
      <c r="L233" s="160"/>
      <c r="M233" s="160"/>
      <c r="N233" s="160"/>
      <c r="O233" s="160"/>
      <c r="P233" s="162">
        <v>40000</v>
      </c>
      <c r="Q233" s="162">
        <v>0</v>
      </c>
      <c r="R233" s="162">
        <v>3600</v>
      </c>
      <c r="S233" s="162">
        <v>3600</v>
      </c>
      <c r="T233" s="162">
        <v>0</v>
      </c>
      <c r="U233" s="162">
        <f t="shared" si="15"/>
        <v>-40000</v>
      </c>
      <c r="V233" s="162">
        <f t="shared" si="16"/>
        <v>0</v>
      </c>
      <c r="W233" s="162">
        <f t="shared" si="17"/>
        <v>-3600</v>
      </c>
      <c r="X233" s="162">
        <f t="shared" si="18"/>
        <v>-3600</v>
      </c>
      <c r="Y233" s="162">
        <f t="shared" si="19"/>
        <v>0</v>
      </c>
      <c r="Z233" s="159" t="s">
        <v>413</v>
      </c>
      <c r="AA233" s="159" t="s">
        <v>104</v>
      </c>
      <c r="AB233" s="159" t="s">
        <v>66</v>
      </c>
    </row>
    <row r="234" spans="1:28" x14ac:dyDescent="0.35">
      <c r="A234" s="159" t="s">
        <v>94</v>
      </c>
      <c r="B234" s="161">
        <v>43132</v>
      </c>
      <c r="C234" s="161">
        <v>43132</v>
      </c>
      <c r="D234" s="159" t="s">
        <v>400</v>
      </c>
      <c r="E234" s="160"/>
      <c r="F234" s="160"/>
      <c r="G234" s="159" t="s">
        <v>414</v>
      </c>
      <c r="H234" s="159" t="s">
        <v>104</v>
      </c>
      <c r="I234" s="162">
        <v>18</v>
      </c>
      <c r="J234" s="160"/>
      <c r="K234" s="160"/>
      <c r="L234" s="160"/>
      <c r="M234" s="160"/>
      <c r="N234" s="160"/>
      <c r="O234" s="160"/>
      <c r="P234" s="162">
        <v>25000</v>
      </c>
      <c r="Q234" s="162">
        <v>4500</v>
      </c>
      <c r="R234" s="162">
        <v>0</v>
      </c>
      <c r="S234" s="162">
        <v>0</v>
      </c>
      <c r="T234" s="162">
        <v>0</v>
      </c>
      <c r="U234" s="162">
        <f t="shared" si="15"/>
        <v>-25000</v>
      </c>
      <c r="V234" s="162">
        <f t="shared" si="16"/>
        <v>-4500</v>
      </c>
      <c r="W234" s="162">
        <f t="shared" si="17"/>
        <v>0</v>
      </c>
      <c r="X234" s="162">
        <f t="shared" si="18"/>
        <v>0</v>
      </c>
      <c r="Y234" s="162">
        <f t="shared" si="19"/>
        <v>0</v>
      </c>
      <c r="Z234" s="159" t="s">
        <v>413</v>
      </c>
      <c r="AA234" s="159" t="s">
        <v>104</v>
      </c>
      <c r="AB234" s="159" t="s">
        <v>66</v>
      </c>
    </row>
    <row r="235" spans="1:28" x14ac:dyDescent="0.35">
      <c r="A235" s="159" t="s">
        <v>94</v>
      </c>
      <c r="B235" s="161">
        <v>43132</v>
      </c>
      <c r="C235" s="161">
        <v>43132</v>
      </c>
      <c r="D235" s="159" t="s">
        <v>400</v>
      </c>
      <c r="E235" s="160"/>
      <c r="F235" s="160"/>
      <c r="G235" s="159" t="s">
        <v>423</v>
      </c>
      <c r="H235" s="159" t="s">
        <v>104</v>
      </c>
      <c r="I235" s="162">
        <v>18</v>
      </c>
      <c r="J235" s="160"/>
      <c r="K235" s="160"/>
      <c r="L235" s="160"/>
      <c r="M235" s="160"/>
      <c r="N235" s="160"/>
      <c r="O235" s="160"/>
      <c r="P235" s="162">
        <v>65000</v>
      </c>
      <c r="Q235" s="162">
        <v>11700</v>
      </c>
      <c r="R235" s="162">
        <v>0</v>
      </c>
      <c r="S235" s="162">
        <v>0</v>
      </c>
      <c r="T235" s="162">
        <v>0</v>
      </c>
      <c r="U235" s="162">
        <f t="shared" si="15"/>
        <v>-65000</v>
      </c>
      <c r="V235" s="162">
        <f t="shared" si="16"/>
        <v>-11700</v>
      </c>
      <c r="W235" s="162">
        <f t="shared" si="17"/>
        <v>0</v>
      </c>
      <c r="X235" s="162">
        <f t="shared" si="18"/>
        <v>0</v>
      </c>
      <c r="Y235" s="162">
        <f t="shared" si="19"/>
        <v>0</v>
      </c>
      <c r="Z235" s="159" t="s">
        <v>413</v>
      </c>
      <c r="AA235" s="159" t="s">
        <v>104</v>
      </c>
      <c r="AB235" s="159" t="s">
        <v>66</v>
      </c>
    </row>
    <row r="236" spans="1:28" x14ac:dyDescent="0.35">
      <c r="A236" s="159" t="s">
        <v>94</v>
      </c>
      <c r="B236" s="161">
        <v>43132</v>
      </c>
      <c r="C236" s="161">
        <v>43132</v>
      </c>
      <c r="D236" s="159" t="s">
        <v>400</v>
      </c>
      <c r="E236" s="160"/>
      <c r="F236" s="160"/>
      <c r="G236" s="159" t="s">
        <v>422</v>
      </c>
      <c r="H236" s="159" t="s">
        <v>104</v>
      </c>
      <c r="I236" s="162">
        <v>18</v>
      </c>
      <c r="J236" s="160"/>
      <c r="K236" s="160"/>
      <c r="L236" s="160"/>
      <c r="M236" s="160"/>
      <c r="N236" s="160"/>
      <c r="O236" s="160"/>
      <c r="P236" s="162">
        <v>80000</v>
      </c>
      <c r="Q236" s="162">
        <v>14400</v>
      </c>
      <c r="R236" s="162">
        <v>0</v>
      </c>
      <c r="S236" s="162">
        <v>0</v>
      </c>
      <c r="T236" s="162">
        <v>0</v>
      </c>
      <c r="U236" s="162">
        <f t="shared" si="15"/>
        <v>-80000</v>
      </c>
      <c r="V236" s="162">
        <f t="shared" si="16"/>
        <v>-14400</v>
      </c>
      <c r="W236" s="162">
        <f t="shared" si="17"/>
        <v>0</v>
      </c>
      <c r="X236" s="162">
        <f t="shared" si="18"/>
        <v>0</v>
      </c>
      <c r="Y236" s="162">
        <f t="shared" si="19"/>
        <v>0</v>
      </c>
      <c r="Z236" s="159" t="s">
        <v>413</v>
      </c>
      <c r="AA236" s="159" t="s">
        <v>104</v>
      </c>
      <c r="AB236" s="159" t="s">
        <v>66</v>
      </c>
    </row>
    <row r="237" spans="1:28" x14ac:dyDescent="0.35">
      <c r="A237" s="159" t="s">
        <v>94</v>
      </c>
      <c r="B237" s="161">
        <v>43132</v>
      </c>
      <c r="C237" s="161">
        <v>43132</v>
      </c>
      <c r="D237" s="159" t="s">
        <v>400</v>
      </c>
      <c r="E237" s="160"/>
      <c r="F237" s="160"/>
      <c r="G237" s="159" t="s">
        <v>401</v>
      </c>
      <c r="H237" s="159" t="s">
        <v>104</v>
      </c>
      <c r="I237" s="162">
        <v>18</v>
      </c>
      <c r="J237" s="160"/>
      <c r="K237" s="160"/>
      <c r="L237" s="160"/>
      <c r="M237" s="160"/>
      <c r="N237" s="160"/>
      <c r="O237" s="160"/>
      <c r="P237" s="162">
        <v>2500</v>
      </c>
      <c r="Q237" s="162">
        <v>0</v>
      </c>
      <c r="R237" s="162">
        <v>225</v>
      </c>
      <c r="S237" s="162">
        <v>225</v>
      </c>
      <c r="T237" s="162">
        <v>0</v>
      </c>
      <c r="U237" s="162">
        <f t="shared" si="15"/>
        <v>-2500</v>
      </c>
      <c r="V237" s="162">
        <f t="shared" si="16"/>
        <v>0</v>
      </c>
      <c r="W237" s="162">
        <f t="shared" si="17"/>
        <v>-225</v>
      </c>
      <c r="X237" s="162">
        <f t="shared" si="18"/>
        <v>-225</v>
      </c>
      <c r="Y237" s="162">
        <f t="shared" si="19"/>
        <v>0</v>
      </c>
      <c r="Z237" s="159" t="s">
        <v>413</v>
      </c>
      <c r="AA237" s="159" t="s">
        <v>402</v>
      </c>
      <c r="AB237" s="159" t="s">
        <v>66</v>
      </c>
    </row>
    <row r="238" spans="1:28" x14ac:dyDescent="0.35">
      <c r="A238" s="159" t="s">
        <v>94</v>
      </c>
      <c r="B238" s="161">
        <v>43132</v>
      </c>
      <c r="C238" s="161">
        <v>43132</v>
      </c>
      <c r="D238" s="159" t="s">
        <v>400</v>
      </c>
      <c r="E238" s="160"/>
      <c r="F238" s="160"/>
      <c r="G238" s="159" t="s">
        <v>401</v>
      </c>
      <c r="H238" s="159" t="s">
        <v>104</v>
      </c>
      <c r="I238" s="162">
        <v>18</v>
      </c>
      <c r="J238" s="160"/>
      <c r="K238" s="160"/>
      <c r="L238" s="160"/>
      <c r="M238" s="160"/>
      <c r="N238" s="160"/>
      <c r="O238" s="160"/>
      <c r="P238" s="162">
        <v>15000</v>
      </c>
      <c r="Q238" s="162">
        <v>0</v>
      </c>
      <c r="R238" s="162">
        <v>1350</v>
      </c>
      <c r="S238" s="162">
        <v>1350</v>
      </c>
      <c r="T238" s="162">
        <v>0</v>
      </c>
      <c r="U238" s="162">
        <f t="shared" si="15"/>
        <v>-15000</v>
      </c>
      <c r="V238" s="162">
        <f t="shared" si="16"/>
        <v>0</v>
      </c>
      <c r="W238" s="162">
        <f t="shared" si="17"/>
        <v>-1350</v>
      </c>
      <c r="X238" s="162">
        <f t="shared" si="18"/>
        <v>-1350</v>
      </c>
      <c r="Y238" s="162">
        <f t="shared" si="19"/>
        <v>0</v>
      </c>
      <c r="Z238" s="159" t="s">
        <v>413</v>
      </c>
      <c r="AA238" s="159" t="s">
        <v>402</v>
      </c>
      <c r="AB238" s="159" t="s">
        <v>66</v>
      </c>
    </row>
    <row r="239" spans="1:28" x14ac:dyDescent="0.35">
      <c r="A239" s="159" t="s">
        <v>419</v>
      </c>
      <c r="B239" s="161">
        <v>43132</v>
      </c>
      <c r="C239" s="161">
        <v>43344</v>
      </c>
      <c r="D239" s="159" t="s">
        <v>400</v>
      </c>
      <c r="E239" s="160"/>
      <c r="F239" s="160"/>
      <c r="G239" s="159" t="s">
        <v>401</v>
      </c>
      <c r="H239" s="159" t="s">
        <v>104</v>
      </c>
      <c r="I239" s="162">
        <v>18</v>
      </c>
      <c r="J239" s="160"/>
      <c r="K239" s="160"/>
      <c r="L239" s="160"/>
      <c r="M239" s="160"/>
      <c r="N239" s="160"/>
      <c r="O239" s="160"/>
      <c r="P239" s="162">
        <v>2500</v>
      </c>
      <c r="Q239" s="162">
        <v>0</v>
      </c>
      <c r="R239" s="162">
        <v>225</v>
      </c>
      <c r="S239" s="162">
        <v>225</v>
      </c>
      <c r="T239" s="162">
        <v>0</v>
      </c>
      <c r="U239" s="162">
        <f t="shared" si="15"/>
        <v>-2500</v>
      </c>
      <c r="V239" s="162">
        <f t="shared" si="16"/>
        <v>0</v>
      </c>
      <c r="W239" s="162">
        <f t="shared" si="17"/>
        <v>-225</v>
      </c>
      <c r="X239" s="162">
        <f t="shared" si="18"/>
        <v>-225</v>
      </c>
      <c r="Y239" s="162">
        <f t="shared" si="19"/>
        <v>0</v>
      </c>
      <c r="Z239" s="159" t="s">
        <v>420</v>
      </c>
      <c r="AA239" s="159" t="s">
        <v>104</v>
      </c>
      <c r="AB239" s="159" t="s">
        <v>421</v>
      </c>
    </row>
    <row r="240" spans="1:28" x14ac:dyDescent="0.35">
      <c r="A240" s="159" t="s">
        <v>419</v>
      </c>
      <c r="B240" s="161">
        <v>43132</v>
      </c>
      <c r="C240" s="161">
        <v>43344</v>
      </c>
      <c r="D240" s="159" t="s">
        <v>400</v>
      </c>
      <c r="E240" s="160"/>
      <c r="F240" s="160"/>
      <c r="G240" s="159" t="s">
        <v>401</v>
      </c>
      <c r="H240" s="159" t="s">
        <v>104</v>
      </c>
      <c r="I240" s="162">
        <v>18</v>
      </c>
      <c r="J240" s="160"/>
      <c r="K240" s="160"/>
      <c r="L240" s="160"/>
      <c r="M240" s="160"/>
      <c r="N240" s="160"/>
      <c r="O240" s="160"/>
      <c r="P240" s="162">
        <v>15000</v>
      </c>
      <c r="Q240" s="162">
        <v>0</v>
      </c>
      <c r="R240" s="162">
        <v>1350</v>
      </c>
      <c r="S240" s="162">
        <v>1350</v>
      </c>
      <c r="T240" s="162">
        <v>0</v>
      </c>
      <c r="U240" s="162">
        <f t="shared" si="15"/>
        <v>-15000</v>
      </c>
      <c r="V240" s="162">
        <f t="shared" si="16"/>
        <v>0</v>
      </c>
      <c r="W240" s="162">
        <f t="shared" si="17"/>
        <v>-1350</v>
      </c>
      <c r="X240" s="162">
        <f t="shared" si="18"/>
        <v>-1350</v>
      </c>
      <c r="Y240" s="162">
        <f t="shared" si="19"/>
        <v>0</v>
      </c>
      <c r="Z240" s="159" t="s">
        <v>420</v>
      </c>
      <c r="AA240" s="159" t="s">
        <v>104</v>
      </c>
      <c r="AB240" s="159" t="s">
        <v>421</v>
      </c>
    </row>
    <row r="241" spans="1:28" x14ac:dyDescent="0.35">
      <c r="A241" s="159" t="s">
        <v>94</v>
      </c>
      <c r="B241" s="161">
        <v>43160</v>
      </c>
      <c r="C241" s="161">
        <v>43160</v>
      </c>
      <c r="D241" s="159" t="s">
        <v>411</v>
      </c>
      <c r="E241" s="160"/>
      <c r="F241" s="160"/>
      <c r="G241" s="159" t="s">
        <v>401</v>
      </c>
      <c r="H241" s="159" t="s">
        <v>104</v>
      </c>
      <c r="I241" s="162">
        <v>18</v>
      </c>
      <c r="J241" s="160"/>
      <c r="K241" s="160"/>
      <c r="L241" s="160"/>
      <c r="M241" s="160"/>
      <c r="N241" s="160"/>
      <c r="O241" s="160"/>
      <c r="P241" s="162">
        <v>27500</v>
      </c>
      <c r="Q241" s="162">
        <v>0</v>
      </c>
      <c r="R241" s="162">
        <v>2475</v>
      </c>
      <c r="S241" s="162">
        <v>2475</v>
      </c>
      <c r="T241" s="162">
        <v>0</v>
      </c>
      <c r="U241" s="162">
        <f t="shared" si="15"/>
        <v>-27500</v>
      </c>
      <c r="V241" s="162">
        <f t="shared" si="16"/>
        <v>0</v>
      </c>
      <c r="W241" s="162">
        <f t="shared" si="17"/>
        <v>-2475</v>
      </c>
      <c r="X241" s="162">
        <f t="shared" si="18"/>
        <v>-2475</v>
      </c>
      <c r="Y241" s="162">
        <f t="shared" si="19"/>
        <v>0</v>
      </c>
      <c r="Z241" s="159" t="s">
        <v>412</v>
      </c>
      <c r="AA241" s="159" t="s">
        <v>104</v>
      </c>
      <c r="AB241" s="159" t="s">
        <v>66</v>
      </c>
    </row>
    <row r="242" spans="1:28" x14ac:dyDescent="0.35">
      <c r="A242" s="159" t="s">
        <v>94</v>
      </c>
      <c r="B242" s="161">
        <v>43160</v>
      </c>
      <c r="C242" s="161">
        <v>43160</v>
      </c>
      <c r="D242" s="159" t="s">
        <v>400</v>
      </c>
      <c r="E242" s="160"/>
      <c r="F242" s="160"/>
      <c r="G242" s="159" t="s">
        <v>416</v>
      </c>
      <c r="H242" s="159" t="s">
        <v>104</v>
      </c>
      <c r="I242" s="162">
        <v>18</v>
      </c>
      <c r="J242" s="160"/>
      <c r="K242" s="160"/>
      <c r="L242" s="160"/>
      <c r="M242" s="160"/>
      <c r="N242" s="160"/>
      <c r="O242" s="160"/>
      <c r="P242" s="162">
        <v>60000</v>
      </c>
      <c r="Q242" s="162">
        <v>10800</v>
      </c>
      <c r="R242" s="162">
        <v>0</v>
      </c>
      <c r="S242" s="162">
        <v>0</v>
      </c>
      <c r="T242" s="162">
        <v>0</v>
      </c>
      <c r="U242" s="162">
        <f t="shared" si="15"/>
        <v>-60000</v>
      </c>
      <c r="V242" s="162">
        <f t="shared" si="16"/>
        <v>-10800</v>
      </c>
      <c r="W242" s="162">
        <f t="shared" si="17"/>
        <v>0</v>
      </c>
      <c r="X242" s="162">
        <f t="shared" si="18"/>
        <v>0</v>
      </c>
      <c r="Y242" s="162">
        <f t="shared" si="19"/>
        <v>0</v>
      </c>
      <c r="Z242" s="159" t="s">
        <v>413</v>
      </c>
      <c r="AA242" s="159" t="s">
        <v>104</v>
      </c>
      <c r="AB242" s="159" t="s">
        <v>66</v>
      </c>
    </row>
    <row r="243" spans="1:28" x14ac:dyDescent="0.35">
      <c r="A243" s="159" t="s">
        <v>94</v>
      </c>
      <c r="B243" s="161">
        <v>43160</v>
      </c>
      <c r="C243" s="161">
        <v>43160</v>
      </c>
      <c r="D243" s="159" t="s">
        <v>400</v>
      </c>
      <c r="E243" s="160"/>
      <c r="F243" s="160"/>
      <c r="G243" s="159" t="s">
        <v>401</v>
      </c>
      <c r="H243" s="159" t="s">
        <v>104</v>
      </c>
      <c r="I243" s="162">
        <v>18</v>
      </c>
      <c r="J243" s="160"/>
      <c r="K243" s="160"/>
      <c r="L243" s="160"/>
      <c r="M243" s="160"/>
      <c r="N243" s="160"/>
      <c r="O243" s="160"/>
      <c r="P243" s="162">
        <v>37500</v>
      </c>
      <c r="Q243" s="162">
        <v>0</v>
      </c>
      <c r="R243" s="162">
        <v>3375</v>
      </c>
      <c r="S243" s="162">
        <v>3375</v>
      </c>
      <c r="T243" s="162">
        <v>0</v>
      </c>
      <c r="U243" s="162">
        <f t="shared" si="15"/>
        <v>-37500</v>
      </c>
      <c r="V243" s="162">
        <f t="shared" si="16"/>
        <v>0</v>
      </c>
      <c r="W243" s="162">
        <f t="shared" si="17"/>
        <v>-3375</v>
      </c>
      <c r="X243" s="162">
        <f t="shared" si="18"/>
        <v>-3375</v>
      </c>
      <c r="Y243" s="162">
        <f t="shared" si="19"/>
        <v>0</v>
      </c>
      <c r="Z243" s="159" t="s">
        <v>413</v>
      </c>
      <c r="AA243" s="159" t="s">
        <v>104</v>
      </c>
      <c r="AB243" s="159" t="s">
        <v>66</v>
      </c>
    </row>
    <row r="244" spans="1:28" x14ac:dyDescent="0.35">
      <c r="A244" s="159" t="s">
        <v>94</v>
      </c>
      <c r="B244" s="161">
        <v>43160</v>
      </c>
      <c r="C244" s="161">
        <v>43160</v>
      </c>
      <c r="D244" s="159" t="s">
        <v>400</v>
      </c>
      <c r="E244" s="160"/>
      <c r="F244" s="160"/>
      <c r="G244" s="159" t="s">
        <v>401</v>
      </c>
      <c r="H244" s="159" t="s">
        <v>104</v>
      </c>
      <c r="I244" s="162">
        <v>18</v>
      </c>
      <c r="J244" s="160"/>
      <c r="K244" s="160"/>
      <c r="L244" s="160"/>
      <c r="M244" s="160"/>
      <c r="N244" s="160"/>
      <c r="O244" s="160"/>
      <c r="P244" s="162">
        <v>6000</v>
      </c>
      <c r="Q244" s="162">
        <v>0</v>
      </c>
      <c r="R244" s="162">
        <v>540</v>
      </c>
      <c r="S244" s="162">
        <v>540</v>
      </c>
      <c r="T244" s="162">
        <v>0</v>
      </c>
      <c r="U244" s="162">
        <f t="shared" si="15"/>
        <v>-6000</v>
      </c>
      <c r="V244" s="162">
        <f t="shared" si="16"/>
        <v>0</v>
      </c>
      <c r="W244" s="162">
        <f t="shared" si="17"/>
        <v>-540</v>
      </c>
      <c r="X244" s="162">
        <f t="shared" si="18"/>
        <v>-540</v>
      </c>
      <c r="Y244" s="162">
        <f t="shared" si="19"/>
        <v>0</v>
      </c>
      <c r="Z244" s="159" t="s">
        <v>413</v>
      </c>
      <c r="AA244" s="159" t="s">
        <v>104</v>
      </c>
      <c r="AB244" s="159" t="s">
        <v>66</v>
      </c>
    </row>
    <row r="245" spans="1:28" x14ac:dyDescent="0.35">
      <c r="A245" s="159" t="s">
        <v>94</v>
      </c>
      <c r="B245" s="161">
        <v>43160</v>
      </c>
      <c r="C245" s="161">
        <v>43160</v>
      </c>
      <c r="D245" s="159" t="s">
        <v>400</v>
      </c>
      <c r="E245" s="160"/>
      <c r="F245" s="160"/>
      <c r="G245" s="159" t="s">
        <v>401</v>
      </c>
      <c r="H245" s="159" t="s">
        <v>104</v>
      </c>
      <c r="I245" s="162">
        <v>18</v>
      </c>
      <c r="J245" s="160"/>
      <c r="K245" s="160"/>
      <c r="L245" s="160"/>
      <c r="M245" s="160"/>
      <c r="N245" s="160"/>
      <c r="O245" s="160"/>
      <c r="P245" s="162">
        <v>23000</v>
      </c>
      <c r="Q245" s="162">
        <v>0</v>
      </c>
      <c r="R245" s="162">
        <v>2070</v>
      </c>
      <c r="S245" s="162">
        <v>2070</v>
      </c>
      <c r="T245" s="162">
        <v>0</v>
      </c>
      <c r="U245" s="162">
        <f t="shared" si="15"/>
        <v>-23000</v>
      </c>
      <c r="V245" s="162">
        <f t="shared" si="16"/>
        <v>0</v>
      </c>
      <c r="W245" s="162">
        <f t="shared" si="17"/>
        <v>-2070</v>
      </c>
      <c r="X245" s="162">
        <f t="shared" si="18"/>
        <v>-2070</v>
      </c>
      <c r="Y245" s="162">
        <f t="shared" si="19"/>
        <v>0</v>
      </c>
      <c r="Z245" s="159" t="s">
        <v>413</v>
      </c>
      <c r="AA245" s="159" t="s">
        <v>104</v>
      </c>
      <c r="AB245" s="159" t="s">
        <v>66</v>
      </c>
    </row>
    <row r="246" spans="1:28" x14ac:dyDescent="0.35">
      <c r="A246" s="159" t="s">
        <v>94</v>
      </c>
      <c r="B246" s="161">
        <v>43160</v>
      </c>
      <c r="C246" s="161">
        <v>43160</v>
      </c>
      <c r="D246" s="159" t="s">
        <v>400</v>
      </c>
      <c r="E246" s="160"/>
      <c r="F246" s="160"/>
      <c r="G246" s="159" t="s">
        <v>401</v>
      </c>
      <c r="H246" s="159" t="s">
        <v>104</v>
      </c>
      <c r="I246" s="162">
        <v>18</v>
      </c>
      <c r="J246" s="160"/>
      <c r="K246" s="160"/>
      <c r="L246" s="160"/>
      <c r="M246" s="160"/>
      <c r="N246" s="160"/>
      <c r="O246" s="160"/>
      <c r="P246" s="162">
        <v>10000</v>
      </c>
      <c r="Q246" s="162">
        <v>0</v>
      </c>
      <c r="R246" s="162">
        <v>900</v>
      </c>
      <c r="S246" s="162">
        <v>900</v>
      </c>
      <c r="T246" s="162">
        <v>0</v>
      </c>
      <c r="U246" s="162">
        <f t="shared" si="15"/>
        <v>-10000</v>
      </c>
      <c r="V246" s="162">
        <f t="shared" si="16"/>
        <v>0</v>
      </c>
      <c r="W246" s="162">
        <f t="shared" si="17"/>
        <v>-900</v>
      </c>
      <c r="X246" s="162">
        <f t="shared" si="18"/>
        <v>-900</v>
      </c>
      <c r="Y246" s="162">
        <f t="shared" si="19"/>
        <v>0</v>
      </c>
      <c r="Z246" s="159" t="s">
        <v>413</v>
      </c>
      <c r="AA246" s="159" t="s">
        <v>104</v>
      </c>
      <c r="AB246" s="159" t="s">
        <v>66</v>
      </c>
    </row>
    <row r="247" spans="1:28" x14ac:dyDescent="0.35">
      <c r="A247" s="159" t="s">
        <v>94</v>
      </c>
      <c r="B247" s="161">
        <v>43160</v>
      </c>
      <c r="C247" s="161">
        <v>43160</v>
      </c>
      <c r="D247" s="159" t="s">
        <v>400</v>
      </c>
      <c r="E247" s="160"/>
      <c r="F247" s="160"/>
      <c r="G247" s="159" t="s">
        <v>401</v>
      </c>
      <c r="H247" s="159" t="s">
        <v>104</v>
      </c>
      <c r="I247" s="162">
        <v>18</v>
      </c>
      <c r="J247" s="160"/>
      <c r="K247" s="160"/>
      <c r="L247" s="160"/>
      <c r="M247" s="160"/>
      <c r="N247" s="160"/>
      <c r="O247" s="160"/>
      <c r="P247" s="162">
        <v>30000</v>
      </c>
      <c r="Q247" s="162">
        <v>0</v>
      </c>
      <c r="R247" s="162">
        <v>2700</v>
      </c>
      <c r="S247" s="162">
        <v>2700</v>
      </c>
      <c r="T247" s="162">
        <v>0</v>
      </c>
      <c r="U247" s="162">
        <f t="shared" si="15"/>
        <v>-30000</v>
      </c>
      <c r="V247" s="162">
        <f t="shared" si="16"/>
        <v>0</v>
      </c>
      <c r="W247" s="162">
        <f t="shared" si="17"/>
        <v>-2700</v>
      </c>
      <c r="X247" s="162">
        <f t="shared" si="18"/>
        <v>-2700</v>
      </c>
      <c r="Y247" s="162">
        <f t="shared" si="19"/>
        <v>0</v>
      </c>
      <c r="Z247" s="159" t="s">
        <v>413</v>
      </c>
      <c r="AA247" s="159" t="s">
        <v>104</v>
      </c>
      <c r="AB247" s="159" t="s">
        <v>66</v>
      </c>
    </row>
    <row r="248" spans="1:28" x14ac:dyDescent="0.35">
      <c r="A248" s="159" t="s">
        <v>94</v>
      </c>
      <c r="B248" s="161">
        <v>43160</v>
      </c>
      <c r="C248" s="161">
        <v>43160</v>
      </c>
      <c r="D248" s="159" t="s">
        <v>400</v>
      </c>
      <c r="E248" s="160"/>
      <c r="F248" s="160"/>
      <c r="G248" s="159" t="s">
        <v>401</v>
      </c>
      <c r="H248" s="159" t="s">
        <v>104</v>
      </c>
      <c r="I248" s="162">
        <v>18</v>
      </c>
      <c r="J248" s="160"/>
      <c r="K248" s="160"/>
      <c r="L248" s="160"/>
      <c r="M248" s="160"/>
      <c r="N248" s="160"/>
      <c r="O248" s="160"/>
      <c r="P248" s="162">
        <v>8000</v>
      </c>
      <c r="Q248" s="162">
        <v>0</v>
      </c>
      <c r="R248" s="162">
        <v>720</v>
      </c>
      <c r="S248" s="162">
        <v>720</v>
      </c>
      <c r="T248" s="162">
        <v>0</v>
      </c>
      <c r="U248" s="162">
        <f t="shared" si="15"/>
        <v>-8000</v>
      </c>
      <c r="V248" s="162">
        <f t="shared" si="16"/>
        <v>0</v>
      </c>
      <c r="W248" s="162">
        <f t="shared" si="17"/>
        <v>-720</v>
      </c>
      <c r="X248" s="162">
        <f t="shared" si="18"/>
        <v>-720</v>
      </c>
      <c r="Y248" s="162">
        <f t="shared" si="19"/>
        <v>0</v>
      </c>
      <c r="Z248" s="159" t="s">
        <v>413</v>
      </c>
      <c r="AA248" s="159" t="s">
        <v>104</v>
      </c>
      <c r="AB248" s="159" t="s">
        <v>66</v>
      </c>
    </row>
    <row r="249" spans="1:28" x14ac:dyDescent="0.35">
      <c r="A249" s="159" t="s">
        <v>94</v>
      </c>
      <c r="B249" s="161">
        <v>43160</v>
      </c>
      <c r="C249" s="161">
        <v>43160</v>
      </c>
      <c r="D249" s="159" t="s">
        <v>400</v>
      </c>
      <c r="E249" s="160"/>
      <c r="F249" s="160"/>
      <c r="G249" s="159" t="s">
        <v>401</v>
      </c>
      <c r="H249" s="159" t="s">
        <v>104</v>
      </c>
      <c r="I249" s="162">
        <v>18</v>
      </c>
      <c r="J249" s="160"/>
      <c r="K249" s="160"/>
      <c r="L249" s="160"/>
      <c r="M249" s="160"/>
      <c r="N249" s="160"/>
      <c r="O249" s="160"/>
      <c r="P249" s="162">
        <v>43000</v>
      </c>
      <c r="Q249" s="162">
        <v>0</v>
      </c>
      <c r="R249" s="162">
        <v>3870</v>
      </c>
      <c r="S249" s="162">
        <v>3870</v>
      </c>
      <c r="T249" s="162">
        <v>0</v>
      </c>
      <c r="U249" s="162">
        <f t="shared" si="15"/>
        <v>-43000</v>
      </c>
      <c r="V249" s="162">
        <f t="shared" si="16"/>
        <v>0</v>
      </c>
      <c r="W249" s="162">
        <f t="shared" si="17"/>
        <v>-3870</v>
      </c>
      <c r="X249" s="162">
        <f t="shared" si="18"/>
        <v>-3870</v>
      </c>
      <c r="Y249" s="162">
        <f t="shared" si="19"/>
        <v>0</v>
      </c>
      <c r="Z249" s="159" t="s">
        <v>413</v>
      </c>
      <c r="AA249" s="159" t="s">
        <v>104</v>
      </c>
      <c r="AB249" s="159" t="s">
        <v>66</v>
      </c>
    </row>
    <row r="250" spans="1:28" x14ac:dyDescent="0.35">
      <c r="A250" s="159" t="s">
        <v>94</v>
      </c>
      <c r="B250" s="161">
        <v>43160</v>
      </c>
      <c r="C250" s="161">
        <v>43160</v>
      </c>
      <c r="D250" s="159" t="s">
        <v>400</v>
      </c>
      <c r="E250" s="160"/>
      <c r="F250" s="160"/>
      <c r="G250" s="159" t="s">
        <v>401</v>
      </c>
      <c r="H250" s="159" t="s">
        <v>104</v>
      </c>
      <c r="I250" s="162">
        <v>18</v>
      </c>
      <c r="J250" s="160"/>
      <c r="K250" s="160"/>
      <c r="L250" s="160"/>
      <c r="M250" s="160"/>
      <c r="N250" s="160"/>
      <c r="O250" s="160"/>
      <c r="P250" s="162">
        <v>26150</v>
      </c>
      <c r="Q250" s="162">
        <v>0</v>
      </c>
      <c r="R250" s="162">
        <v>2353.5</v>
      </c>
      <c r="S250" s="162">
        <v>2353.5</v>
      </c>
      <c r="T250" s="162">
        <v>0</v>
      </c>
      <c r="U250" s="162">
        <f t="shared" si="15"/>
        <v>-26150</v>
      </c>
      <c r="V250" s="162">
        <f t="shared" si="16"/>
        <v>0</v>
      </c>
      <c r="W250" s="162">
        <f t="shared" si="17"/>
        <v>-2353.5</v>
      </c>
      <c r="X250" s="162">
        <f t="shared" si="18"/>
        <v>-2353.5</v>
      </c>
      <c r="Y250" s="162">
        <f t="shared" si="19"/>
        <v>0</v>
      </c>
      <c r="Z250" s="159" t="s">
        <v>413</v>
      </c>
      <c r="AA250" s="159" t="s">
        <v>104</v>
      </c>
      <c r="AB250" s="159" t="s">
        <v>66</v>
      </c>
    </row>
    <row r="251" spans="1:28" x14ac:dyDescent="0.35">
      <c r="A251" s="159" t="s">
        <v>94</v>
      </c>
      <c r="B251" s="161">
        <v>43160</v>
      </c>
      <c r="C251" s="161">
        <v>43160</v>
      </c>
      <c r="D251" s="159" t="s">
        <v>400</v>
      </c>
      <c r="E251" s="160"/>
      <c r="F251" s="160"/>
      <c r="G251" s="159" t="s">
        <v>401</v>
      </c>
      <c r="H251" s="159" t="s">
        <v>104</v>
      </c>
      <c r="I251" s="162">
        <v>18</v>
      </c>
      <c r="J251" s="160"/>
      <c r="K251" s="160"/>
      <c r="L251" s="160"/>
      <c r="M251" s="160"/>
      <c r="N251" s="160"/>
      <c r="O251" s="160"/>
      <c r="P251" s="162">
        <v>93600</v>
      </c>
      <c r="Q251" s="162">
        <v>0</v>
      </c>
      <c r="R251" s="162">
        <v>8424</v>
      </c>
      <c r="S251" s="162">
        <v>8424</v>
      </c>
      <c r="T251" s="162">
        <v>0</v>
      </c>
      <c r="U251" s="162">
        <f t="shared" si="15"/>
        <v>-93600</v>
      </c>
      <c r="V251" s="162">
        <f t="shared" si="16"/>
        <v>0</v>
      </c>
      <c r="W251" s="162">
        <f t="shared" si="17"/>
        <v>-8424</v>
      </c>
      <c r="X251" s="162">
        <f t="shared" si="18"/>
        <v>-8424</v>
      </c>
      <c r="Y251" s="162">
        <f t="shared" si="19"/>
        <v>0</v>
      </c>
      <c r="Z251" s="159" t="s">
        <v>413</v>
      </c>
      <c r="AA251" s="159" t="s">
        <v>104</v>
      </c>
      <c r="AB251" s="159" t="s">
        <v>66</v>
      </c>
    </row>
    <row r="252" spans="1:28" x14ac:dyDescent="0.35">
      <c r="A252" s="159" t="s">
        <v>94</v>
      </c>
      <c r="B252" s="161">
        <v>43160</v>
      </c>
      <c r="C252" s="161">
        <v>43160</v>
      </c>
      <c r="D252" s="159" t="s">
        <v>400</v>
      </c>
      <c r="E252" s="160"/>
      <c r="F252" s="160"/>
      <c r="G252" s="159" t="s">
        <v>401</v>
      </c>
      <c r="H252" s="159" t="s">
        <v>104</v>
      </c>
      <c r="I252" s="162">
        <v>18</v>
      </c>
      <c r="J252" s="160"/>
      <c r="K252" s="160"/>
      <c r="L252" s="160"/>
      <c r="M252" s="160"/>
      <c r="N252" s="160"/>
      <c r="O252" s="160"/>
      <c r="P252" s="162">
        <v>15000</v>
      </c>
      <c r="Q252" s="162">
        <v>0</v>
      </c>
      <c r="R252" s="162">
        <v>1350</v>
      </c>
      <c r="S252" s="162">
        <v>1350</v>
      </c>
      <c r="T252" s="162">
        <v>0</v>
      </c>
      <c r="U252" s="162">
        <f t="shared" si="15"/>
        <v>-15000</v>
      </c>
      <c r="V252" s="162">
        <f t="shared" si="16"/>
        <v>0</v>
      </c>
      <c r="W252" s="162">
        <f t="shared" si="17"/>
        <v>-1350</v>
      </c>
      <c r="X252" s="162">
        <f t="shared" si="18"/>
        <v>-1350</v>
      </c>
      <c r="Y252" s="162">
        <f t="shared" si="19"/>
        <v>0</v>
      </c>
      <c r="Z252" s="159" t="s">
        <v>413</v>
      </c>
      <c r="AA252" s="159" t="s">
        <v>104</v>
      </c>
      <c r="AB252" s="159" t="s">
        <v>66</v>
      </c>
    </row>
    <row r="253" spans="1:28" x14ac:dyDescent="0.35">
      <c r="A253" s="159" t="s">
        <v>94</v>
      </c>
      <c r="B253" s="161">
        <v>43160</v>
      </c>
      <c r="C253" s="161">
        <v>43160</v>
      </c>
      <c r="D253" s="159" t="s">
        <v>400</v>
      </c>
      <c r="E253" s="160"/>
      <c r="F253" s="160"/>
      <c r="G253" s="159" t="s">
        <v>401</v>
      </c>
      <c r="H253" s="159" t="s">
        <v>104</v>
      </c>
      <c r="I253" s="162">
        <v>18</v>
      </c>
      <c r="J253" s="160"/>
      <c r="K253" s="160"/>
      <c r="L253" s="160"/>
      <c r="M253" s="160"/>
      <c r="N253" s="160"/>
      <c r="O253" s="160"/>
      <c r="P253" s="162">
        <v>10000</v>
      </c>
      <c r="Q253" s="162">
        <v>0</v>
      </c>
      <c r="R253" s="162">
        <v>900</v>
      </c>
      <c r="S253" s="162">
        <v>900</v>
      </c>
      <c r="T253" s="162">
        <v>0</v>
      </c>
      <c r="U253" s="162">
        <f t="shared" si="15"/>
        <v>-10000</v>
      </c>
      <c r="V253" s="162">
        <f t="shared" si="16"/>
        <v>0</v>
      </c>
      <c r="W253" s="162">
        <f t="shared" si="17"/>
        <v>-900</v>
      </c>
      <c r="X253" s="162">
        <f t="shared" si="18"/>
        <v>-900</v>
      </c>
      <c r="Y253" s="162">
        <f t="shared" si="19"/>
        <v>0</v>
      </c>
      <c r="Z253" s="159" t="s">
        <v>413</v>
      </c>
      <c r="AA253" s="159" t="s">
        <v>104</v>
      </c>
      <c r="AB253" s="159" t="s">
        <v>66</v>
      </c>
    </row>
    <row r="254" spans="1:28" x14ac:dyDescent="0.35">
      <c r="A254" s="159" t="s">
        <v>94</v>
      </c>
      <c r="B254" s="161">
        <v>43160</v>
      </c>
      <c r="C254" s="161">
        <v>43160</v>
      </c>
      <c r="D254" s="159" t="s">
        <v>400</v>
      </c>
      <c r="E254" s="160"/>
      <c r="F254" s="160"/>
      <c r="G254" s="159" t="s">
        <v>401</v>
      </c>
      <c r="H254" s="159" t="s">
        <v>104</v>
      </c>
      <c r="I254" s="162">
        <v>18</v>
      </c>
      <c r="J254" s="160"/>
      <c r="K254" s="160"/>
      <c r="L254" s="160"/>
      <c r="M254" s="160"/>
      <c r="N254" s="160"/>
      <c r="O254" s="160"/>
      <c r="P254" s="162">
        <v>31000</v>
      </c>
      <c r="Q254" s="162">
        <v>0</v>
      </c>
      <c r="R254" s="162">
        <v>2790</v>
      </c>
      <c r="S254" s="162">
        <v>2790</v>
      </c>
      <c r="T254" s="162">
        <v>0</v>
      </c>
      <c r="U254" s="162">
        <f t="shared" si="15"/>
        <v>-31000</v>
      </c>
      <c r="V254" s="162">
        <f t="shared" si="16"/>
        <v>0</v>
      </c>
      <c r="W254" s="162">
        <f t="shared" si="17"/>
        <v>-2790</v>
      </c>
      <c r="X254" s="162">
        <f t="shared" si="18"/>
        <v>-2790</v>
      </c>
      <c r="Y254" s="162">
        <f t="shared" si="19"/>
        <v>0</v>
      </c>
      <c r="Z254" s="159" t="s">
        <v>413</v>
      </c>
      <c r="AA254" s="159" t="s">
        <v>104</v>
      </c>
      <c r="AB254" s="159" t="s">
        <v>66</v>
      </c>
    </row>
    <row r="255" spans="1:28" x14ac:dyDescent="0.35">
      <c r="A255" s="159" t="s">
        <v>94</v>
      </c>
      <c r="B255" s="161">
        <v>43160</v>
      </c>
      <c r="C255" s="161">
        <v>43160</v>
      </c>
      <c r="D255" s="159" t="s">
        <v>400</v>
      </c>
      <c r="E255" s="160"/>
      <c r="F255" s="160"/>
      <c r="G255" s="159" t="s">
        <v>401</v>
      </c>
      <c r="H255" s="159" t="s">
        <v>104</v>
      </c>
      <c r="I255" s="162">
        <v>18</v>
      </c>
      <c r="J255" s="160"/>
      <c r="K255" s="160"/>
      <c r="L255" s="160"/>
      <c r="M255" s="160"/>
      <c r="N255" s="160"/>
      <c r="O255" s="160"/>
      <c r="P255" s="162">
        <v>240000</v>
      </c>
      <c r="Q255" s="162">
        <v>0</v>
      </c>
      <c r="R255" s="162">
        <v>21600</v>
      </c>
      <c r="S255" s="162">
        <v>21600</v>
      </c>
      <c r="T255" s="162">
        <v>0</v>
      </c>
      <c r="U255" s="162">
        <f t="shared" si="15"/>
        <v>-240000</v>
      </c>
      <c r="V255" s="162">
        <f t="shared" si="16"/>
        <v>0</v>
      </c>
      <c r="W255" s="162">
        <f t="shared" si="17"/>
        <v>-21600</v>
      </c>
      <c r="X255" s="162">
        <f t="shared" si="18"/>
        <v>-21600</v>
      </c>
      <c r="Y255" s="162">
        <f t="shared" si="19"/>
        <v>0</v>
      </c>
      <c r="Z255" s="159" t="s">
        <v>413</v>
      </c>
      <c r="AA255" s="159" t="s">
        <v>104</v>
      </c>
      <c r="AB255" s="159" t="s">
        <v>66</v>
      </c>
    </row>
    <row r="256" spans="1:28" x14ac:dyDescent="0.35">
      <c r="A256" s="159" t="s">
        <v>94</v>
      </c>
      <c r="B256" s="161">
        <v>43160</v>
      </c>
      <c r="C256" s="161">
        <v>43160</v>
      </c>
      <c r="D256" s="159" t="s">
        <v>400</v>
      </c>
      <c r="E256" s="160"/>
      <c r="F256" s="160"/>
      <c r="G256" s="159" t="s">
        <v>401</v>
      </c>
      <c r="H256" s="159" t="s">
        <v>104</v>
      </c>
      <c r="I256" s="162">
        <v>18</v>
      </c>
      <c r="J256" s="160"/>
      <c r="K256" s="160"/>
      <c r="L256" s="160"/>
      <c r="M256" s="160"/>
      <c r="N256" s="160"/>
      <c r="O256" s="160"/>
      <c r="P256" s="162">
        <v>110000</v>
      </c>
      <c r="Q256" s="162">
        <v>0</v>
      </c>
      <c r="R256" s="162">
        <v>9900</v>
      </c>
      <c r="S256" s="162">
        <v>9900</v>
      </c>
      <c r="T256" s="162">
        <v>0</v>
      </c>
      <c r="U256" s="162">
        <f t="shared" si="15"/>
        <v>-110000</v>
      </c>
      <c r="V256" s="162">
        <f t="shared" si="16"/>
        <v>0</v>
      </c>
      <c r="W256" s="162">
        <f t="shared" si="17"/>
        <v>-9900</v>
      </c>
      <c r="X256" s="162">
        <f t="shared" si="18"/>
        <v>-9900</v>
      </c>
      <c r="Y256" s="162">
        <f t="shared" si="19"/>
        <v>0</v>
      </c>
      <c r="Z256" s="159" t="s">
        <v>413</v>
      </c>
      <c r="AA256" s="159" t="s">
        <v>104</v>
      </c>
      <c r="AB256" s="159" t="s">
        <v>66</v>
      </c>
    </row>
    <row r="257" spans="1:28" x14ac:dyDescent="0.35">
      <c r="A257" s="159" t="s">
        <v>94</v>
      </c>
      <c r="B257" s="161">
        <v>43160</v>
      </c>
      <c r="C257" s="161">
        <v>43160</v>
      </c>
      <c r="D257" s="159" t="s">
        <v>400</v>
      </c>
      <c r="E257" s="160"/>
      <c r="F257" s="160"/>
      <c r="G257" s="159" t="s">
        <v>401</v>
      </c>
      <c r="H257" s="159" t="s">
        <v>104</v>
      </c>
      <c r="I257" s="162">
        <v>18</v>
      </c>
      <c r="J257" s="160"/>
      <c r="K257" s="160"/>
      <c r="L257" s="160"/>
      <c r="M257" s="160"/>
      <c r="N257" s="160"/>
      <c r="O257" s="160"/>
      <c r="P257" s="162">
        <v>7500</v>
      </c>
      <c r="Q257" s="162">
        <v>0</v>
      </c>
      <c r="R257" s="162">
        <v>675</v>
      </c>
      <c r="S257" s="162">
        <v>675</v>
      </c>
      <c r="T257" s="162">
        <v>0</v>
      </c>
      <c r="U257" s="162">
        <f t="shared" si="15"/>
        <v>-7500</v>
      </c>
      <c r="V257" s="162">
        <f t="shared" si="16"/>
        <v>0</v>
      </c>
      <c r="W257" s="162">
        <f t="shared" si="17"/>
        <v>-675</v>
      </c>
      <c r="X257" s="162">
        <f t="shared" si="18"/>
        <v>-675</v>
      </c>
      <c r="Y257" s="162">
        <f t="shared" si="19"/>
        <v>0</v>
      </c>
      <c r="Z257" s="159" t="s">
        <v>413</v>
      </c>
      <c r="AA257" s="159" t="s">
        <v>104</v>
      </c>
      <c r="AB257" s="159" t="s">
        <v>66</v>
      </c>
    </row>
    <row r="258" spans="1:28" x14ac:dyDescent="0.35">
      <c r="A258" s="159" t="s">
        <v>94</v>
      </c>
      <c r="B258" s="161">
        <v>43160</v>
      </c>
      <c r="C258" s="161">
        <v>43160</v>
      </c>
      <c r="D258" s="159" t="s">
        <v>400</v>
      </c>
      <c r="E258" s="160"/>
      <c r="F258" s="160"/>
      <c r="G258" s="159" t="s">
        <v>401</v>
      </c>
      <c r="H258" s="159" t="s">
        <v>104</v>
      </c>
      <c r="I258" s="162">
        <v>18</v>
      </c>
      <c r="J258" s="160"/>
      <c r="K258" s="160"/>
      <c r="L258" s="160"/>
      <c r="M258" s="160"/>
      <c r="N258" s="160"/>
      <c r="O258" s="160"/>
      <c r="P258" s="162">
        <v>30000</v>
      </c>
      <c r="Q258" s="162">
        <v>0</v>
      </c>
      <c r="R258" s="162">
        <v>2700</v>
      </c>
      <c r="S258" s="162">
        <v>2700</v>
      </c>
      <c r="T258" s="162">
        <v>0</v>
      </c>
      <c r="U258" s="162">
        <f t="shared" ref="U258:U269" si="20">K258-P258</f>
        <v>-30000</v>
      </c>
      <c r="V258" s="162">
        <f t="shared" ref="V258:V269" si="21">L258-Q258</f>
        <v>0</v>
      </c>
      <c r="W258" s="162">
        <f t="shared" ref="W258:W269" si="22">M258-R258</f>
        <v>-2700</v>
      </c>
      <c r="X258" s="162">
        <f t="shared" ref="X258:X269" si="23">N258-S258</f>
        <v>-2700</v>
      </c>
      <c r="Y258" s="162">
        <f t="shared" ref="Y258:Y269" si="24">O258-T258</f>
        <v>0</v>
      </c>
      <c r="Z258" s="159" t="s">
        <v>413</v>
      </c>
      <c r="AA258" s="159" t="s">
        <v>104</v>
      </c>
      <c r="AB258" s="159" t="s">
        <v>66</v>
      </c>
    </row>
    <row r="259" spans="1:28" x14ac:dyDescent="0.35">
      <c r="A259" s="159" t="s">
        <v>94</v>
      </c>
      <c r="B259" s="161">
        <v>43160</v>
      </c>
      <c r="C259" s="161">
        <v>43160</v>
      </c>
      <c r="D259" s="159" t="s">
        <v>400</v>
      </c>
      <c r="E259" s="160"/>
      <c r="F259" s="160"/>
      <c r="G259" s="159" t="s">
        <v>401</v>
      </c>
      <c r="H259" s="159" t="s">
        <v>104</v>
      </c>
      <c r="I259" s="162">
        <v>18</v>
      </c>
      <c r="J259" s="160"/>
      <c r="K259" s="160"/>
      <c r="L259" s="160"/>
      <c r="M259" s="160"/>
      <c r="N259" s="160"/>
      <c r="O259" s="160"/>
      <c r="P259" s="162">
        <v>100000</v>
      </c>
      <c r="Q259" s="162">
        <v>0</v>
      </c>
      <c r="R259" s="162">
        <v>9000</v>
      </c>
      <c r="S259" s="162">
        <v>9000</v>
      </c>
      <c r="T259" s="162">
        <v>0</v>
      </c>
      <c r="U259" s="162">
        <f t="shared" si="20"/>
        <v>-100000</v>
      </c>
      <c r="V259" s="162">
        <f t="shared" si="21"/>
        <v>0</v>
      </c>
      <c r="W259" s="162">
        <f t="shared" si="22"/>
        <v>-9000</v>
      </c>
      <c r="X259" s="162">
        <f t="shared" si="23"/>
        <v>-9000</v>
      </c>
      <c r="Y259" s="162">
        <f t="shared" si="24"/>
        <v>0</v>
      </c>
      <c r="Z259" s="159" t="s">
        <v>413</v>
      </c>
      <c r="AA259" s="159" t="s">
        <v>104</v>
      </c>
      <c r="AB259" s="159" t="s">
        <v>66</v>
      </c>
    </row>
    <row r="260" spans="1:28" x14ac:dyDescent="0.35">
      <c r="A260" s="159" t="s">
        <v>94</v>
      </c>
      <c r="B260" s="161">
        <v>43160</v>
      </c>
      <c r="C260" s="161">
        <v>43160</v>
      </c>
      <c r="D260" s="159" t="s">
        <v>400</v>
      </c>
      <c r="E260" s="160"/>
      <c r="F260" s="160"/>
      <c r="G260" s="159" t="s">
        <v>401</v>
      </c>
      <c r="H260" s="159" t="s">
        <v>104</v>
      </c>
      <c r="I260" s="162">
        <v>18</v>
      </c>
      <c r="J260" s="160"/>
      <c r="K260" s="160"/>
      <c r="L260" s="160"/>
      <c r="M260" s="160"/>
      <c r="N260" s="160"/>
      <c r="O260" s="160"/>
      <c r="P260" s="162">
        <v>50000</v>
      </c>
      <c r="Q260" s="162">
        <v>0</v>
      </c>
      <c r="R260" s="162">
        <v>4500</v>
      </c>
      <c r="S260" s="162">
        <v>4500</v>
      </c>
      <c r="T260" s="162">
        <v>0</v>
      </c>
      <c r="U260" s="162">
        <f t="shared" si="20"/>
        <v>-50000</v>
      </c>
      <c r="V260" s="162">
        <f t="shared" si="21"/>
        <v>0</v>
      </c>
      <c r="W260" s="162">
        <f t="shared" si="22"/>
        <v>-4500</v>
      </c>
      <c r="X260" s="162">
        <f t="shared" si="23"/>
        <v>-4500</v>
      </c>
      <c r="Y260" s="162">
        <f t="shared" si="24"/>
        <v>0</v>
      </c>
      <c r="Z260" s="159" t="s">
        <v>413</v>
      </c>
      <c r="AA260" s="159" t="s">
        <v>104</v>
      </c>
      <c r="AB260" s="159" t="s">
        <v>66</v>
      </c>
    </row>
    <row r="261" spans="1:28" x14ac:dyDescent="0.35">
      <c r="A261" s="159" t="s">
        <v>94</v>
      </c>
      <c r="B261" s="161">
        <v>43160</v>
      </c>
      <c r="C261" s="161">
        <v>43160</v>
      </c>
      <c r="D261" s="159" t="s">
        <v>400</v>
      </c>
      <c r="E261" s="160"/>
      <c r="F261" s="160"/>
      <c r="G261" s="159" t="s">
        <v>401</v>
      </c>
      <c r="H261" s="159" t="s">
        <v>104</v>
      </c>
      <c r="I261" s="162">
        <v>18</v>
      </c>
      <c r="J261" s="160"/>
      <c r="K261" s="160"/>
      <c r="L261" s="160"/>
      <c r="M261" s="160"/>
      <c r="N261" s="160"/>
      <c r="O261" s="160"/>
      <c r="P261" s="162">
        <v>16000</v>
      </c>
      <c r="Q261" s="162">
        <v>0</v>
      </c>
      <c r="R261" s="162">
        <v>1440</v>
      </c>
      <c r="S261" s="162">
        <v>1440</v>
      </c>
      <c r="T261" s="162">
        <v>0</v>
      </c>
      <c r="U261" s="162">
        <f t="shared" si="20"/>
        <v>-16000</v>
      </c>
      <c r="V261" s="162">
        <f t="shared" si="21"/>
        <v>0</v>
      </c>
      <c r="W261" s="162">
        <f t="shared" si="22"/>
        <v>-1440</v>
      </c>
      <c r="X261" s="162">
        <f t="shared" si="23"/>
        <v>-1440</v>
      </c>
      <c r="Y261" s="162">
        <f t="shared" si="24"/>
        <v>0</v>
      </c>
      <c r="Z261" s="159" t="s">
        <v>413</v>
      </c>
      <c r="AA261" s="159" t="s">
        <v>104</v>
      </c>
      <c r="AB261" s="159" t="s">
        <v>66</v>
      </c>
    </row>
    <row r="262" spans="1:28" x14ac:dyDescent="0.35">
      <c r="A262" s="159" t="s">
        <v>94</v>
      </c>
      <c r="B262" s="161">
        <v>43160</v>
      </c>
      <c r="C262" s="161">
        <v>43160</v>
      </c>
      <c r="D262" s="159" t="s">
        <v>400</v>
      </c>
      <c r="E262" s="160"/>
      <c r="F262" s="160"/>
      <c r="G262" s="159" t="s">
        <v>401</v>
      </c>
      <c r="H262" s="159" t="s">
        <v>104</v>
      </c>
      <c r="I262" s="162">
        <v>18</v>
      </c>
      <c r="J262" s="160"/>
      <c r="K262" s="160"/>
      <c r="L262" s="160"/>
      <c r="M262" s="160"/>
      <c r="N262" s="160"/>
      <c r="O262" s="160"/>
      <c r="P262" s="162">
        <v>40000</v>
      </c>
      <c r="Q262" s="162">
        <v>0</v>
      </c>
      <c r="R262" s="162">
        <v>3600</v>
      </c>
      <c r="S262" s="162">
        <v>3600</v>
      </c>
      <c r="T262" s="162">
        <v>0</v>
      </c>
      <c r="U262" s="162">
        <f t="shared" si="20"/>
        <v>-40000</v>
      </c>
      <c r="V262" s="162">
        <f t="shared" si="21"/>
        <v>0</v>
      </c>
      <c r="W262" s="162">
        <f t="shared" si="22"/>
        <v>-3600</v>
      </c>
      <c r="X262" s="162">
        <f t="shared" si="23"/>
        <v>-3600</v>
      </c>
      <c r="Y262" s="162">
        <f t="shared" si="24"/>
        <v>0</v>
      </c>
      <c r="Z262" s="159" t="s">
        <v>413</v>
      </c>
      <c r="AA262" s="159" t="s">
        <v>104</v>
      </c>
      <c r="AB262" s="159" t="s">
        <v>66</v>
      </c>
    </row>
    <row r="263" spans="1:28" x14ac:dyDescent="0.35">
      <c r="A263" s="159" t="s">
        <v>94</v>
      </c>
      <c r="B263" s="161">
        <v>43160</v>
      </c>
      <c r="C263" s="161">
        <v>43160</v>
      </c>
      <c r="D263" s="159" t="s">
        <v>400</v>
      </c>
      <c r="E263" s="160"/>
      <c r="F263" s="160"/>
      <c r="G263" s="159" t="s">
        <v>401</v>
      </c>
      <c r="H263" s="159" t="s">
        <v>104</v>
      </c>
      <c r="I263" s="162">
        <v>18</v>
      </c>
      <c r="J263" s="160"/>
      <c r="K263" s="160"/>
      <c r="L263" s="160"/>
      <c r="M263" s="160"/>
      <c r="N263" s="160"/>
      <c r="O263" s="160"/>
      <c r="P263" s="162">
        <v>14452</v>
      </c>
      <c r="Q263" s="162">
        <v>0</v>
      </c>
      <c r="R263" s="162">
        <v>1300.68</v>
      </c>
      <c r="S263" s="162">
        <v>1300.68</v>
      </c>
      <c r="T263" s="162">
        <v>0</v>
      </c>
      <c r="U263" s="162">
        <f t="shared" si="20"/>
        <v>-14452</v>
      </c>
      <c r="V263" s="162">
        <f t="shared" si="21"/>
        <v>0</v>
      </c>
      <c r="W263" s="162">
        <f t="shared" si="22"/>
        <v>-1300.68</v>
      </c>
      <c r="X263" s="162">
        <f t="shared" si="23"/>
        <v>-1300.68</v>
      </c>
      <c r="Y263" s="162">
        <f t="shared" si="24"/>
        <v>0</v>
      </c>
      <c r="Z263" s="159" t="s">
        <v>413</v>
      </c>
      <c r="AA263" s="159" t="s">
        <v>104</v>
      </c>
      <c r="AB263" s="159" t="s">
        <v>66</v>
      </c>
    </row>
    <row r="264" spans="1:28" x14ac:dyDescent="0.35">
      <c r="A264" s="159" t="s">
        <v>94</v>
      </c>
      <c r="B264" s="161">
        <v>43160</v>
      </c>
      <c r="C264" s="161">
        <v>43160</v>
      </c>
      <c r="D264" s="159" t="s">
        <v>400</v>
      </c>
      <c r="E264" s="160"/>
      <c r="F264" s="160"/>
      <c r="G264" s="159" t="s">
        <v>401</v>
      </c>
      <c r="H264" s="159" t="s">
        <v>104</v>
      </c>
      <c r="I264" s="162">
        <v>18</v>
      </c>
      <c r="J264" s="160"/>
      <c r="K264" s="160"/>
      <c r="L264" s="160"/>
      <c r="M264" s="160"/>
      <c r="N264" s="160"/>
      <c r="O264" s="160"/>
      <c r="P264" s="162">
        <v>35000</v>
      </c>
      <c r="Q264" s="162">
        <v>0</v>
      </c>
      <c r="R264" s="162">
        <v>3150</v>
      </c>
      <c r="S264" s="162">
        <v>3150</v>
      </c>
      <c r="T264" s="162">
        <v>0</v>
      </c>
      <c r="U264" s="162">
        <f t="shared" si="20"/>
        <v>-35000</v>
      </c>
      <c r="V264" s="162">
        <f t="shared" si="21"/>
        <v>0</v>
      </c>
      <c r="W264" s="162">
        <f t="shared" si="22"/>
        <v>-3150</v>
      </c>
      <c r="X264" s="162">
        <f t="shared" si="23"/>
        <v>-3150</v>
      </c>
      <c r="Y264" s="162">
        <f t="shared" si="24"/>
        <v>0</v>
      </c>
      <c r="Z264" s="159" t="s">
        <v>413</v>
      </c>
      <c r="AA264" s="159" t="s">
        <v>104</v>
      </c>
      <c r="AB264" s="159" t="s">
        <v>66</v>
      </c>
    </row>
    <row r="265" spans="1:28" x14ac:dyDescent="0.35">
      <c r="A265" s="159" t="s">
        <v>94</v>
      </c>
      <c r="B265" s="161">
        <v>43160</v>
      </c>
      <c r="C265" s="161">
        <v>43160</v>
      </c>
      <c r="D265" s="159" t="s">
        <v>400</v>
      </c>
      <c r="E265" s="160"/>
      <c r="F265" s="160"/>
      <c r="G265" s="159" t="s">
        <v>401</v>
      </c>
      <c r="H265" s="159" t="s">
        <v>104</v>
      </c>
      <c r="I265" s="162">
        <v>18</v>
      </c>
      <c r="J265" s="160"/>
      <c r="K265" s="160"/>
      <c r="L265" s="160"/>
      <c r="M265" s="160"/>
      <c r="N265" s="160"/>
      <c r="O265" s="160"/>
      <c r="P265" s="162">
        <v>6500</v>
      </c>
      <c r="Q265" s="162">
        <v>0</v>
      </c>
      <c r="R265" s="162">
        <v>585</v>
      </c>
      <c r="S265" s="162">
        <v>585</v>
      </c>
      <c r="T265" s="162">
        <v>0</v>
      </c>
      <c r="U265" s="162">
        <f t="shared" si="20"/>
        <v>-6500</v>
      </c>
      <c r="V265" s="162">
        <f t="shared" si="21"/>
        <v>0</v>
      </c>
      <c r="W265" s="162">
        <f t="shared" si="22"/>
        <v>-585</v>
      </c>
      <c r="X265" s="162">
        <f t="shared" si="23"/>
        <v>-585</v>
      </c>
      <c r="Y265" s="162">
        <f t="shared" si="24"/>
        <v>0</v>
      </c>
      <c r="Z265" s="159" t="s">
        <v>413</v>
      </c>
      <c r="AA265" s="159" t="s">
        <v>104</v>
      </c>
      <c r="AB265" s="159" t="s">
        <v>66</v>
      </c>
    </row>
    <row r="266" spans="1:28" x14ac:dyDescent="0.35">
      <c r="A266" s="159" t="s">
        <v>94</v>
      </c>
      <c r="B266" s="161">
        <v>43160</v>
      </c>
      <c r="C266" s="161">
        <v>43160</v>
      </c>
      <c r="D266" s="159" t="s">
        <v>400</v>
      </c>
      <c r="E266" s="160"/>
      <c r="F266" s="160"/>
      <c r="G266" s="159" t="s">
        <v>401</v>
      </c>
      <c r="H266" s="159" t="s">
        <v>104</v>
      </c>
      <c r="I266" s="162">
        <v>18</v>
      </c>
      <c r="J266" s="160"/>
      <c r="K266" s="160"/>
      <c r="L266" s="160"/>
      <c r="M266" s="160"/>
      <c r="N266" s="160"/>
      <c r="O266" s="160"/>
      <c r="P266" s="162">
        <v>41525</v>
      </c>
      <c r="Q266" s="162">
        <v>0</v>
      </c>
      <c r="R266" s="162">
        <v>3737.25</v>
      </c>
      <c r="S266" s="162">
        <v>3737.25</v>
      </c>
      <c r="T266" s="162">
        <v>0</v>
      </c>
      <c r="U266" s="162">
        <f t="shared" si="20"/>
        <v>-41525</v>
      </c>
      <c r="V266" s="162">
        <f t="shared" si="21"/>
        <v>0</v>
      </c>
      <c r="W266" s="162">
        <f t="shared" si="22"/>
        <v>-3737.25</v>
      </c>
      <c r="X266" s="162">
        <f t="shared" si="23"/>
        <v>-3737.25</v>
      </c>
      <c r="Y266" s="162">
        <f t="shared" si="24"/>
        <v>0</v>
      </c>
      <c r="Z266" s="159" t="s">
        <v>413</v>
      </c>
      <c r="AA266" s="159" t="s">
        <v>104</v>
      </c>
      <c r="AB266" s="159" t="s">
        <v>66</v>
      </c>
    </row>
    <row r="267" spans="1:28" x14ac:dyDescent="0.35">
      <c r="A267" s="159" t="s">
        <v>94</v>
      </c>
      <c r="B267" s="161">
        <v>43160</v>
      </c>
      <c r="C267" s="161">
        <v>43160</v>
      </c>
      <c r="D267" s="159" t="s">
        <v>400</v>
      </c>
      <c r="E267" s="160"/>
      <c r="F267" s="160"/>
      <c r="G267" s="159" t="s">
        <v>401</v>
      </c>
      <c r="H267" s="159" t="s">
        <v>104</v>
      </c>
      <c r="I267" s="162">
        <v>18</v>
      </c>
      <c r="J267" s="160"/>
      <c r="K267" s="160"/>
      <c r="L267" s="160"/>
      <c r="M267" s="160"/>
      <c r="N267" s="160"/>
      <c r="O267" s="160"/>
      <c r="P267" s="162">
        <v>24000</v>
      </c>
      <c r="Q267" s="162">
        <v>0</v>
      </c>
      <c r="R267" s="162">
        <v>2160</v>
      </c>
      <c r="S267" s="162">
        <v>2160</v>
      </c>
      <c r="T267" s="162">
        <v>0</v>
      </c>
      <c r="U267" s="162">
        <f t="shared" si="20"/>
        <v>-24000</v>
      </c>
      <c r="V267" s="162">
        <f t="shared" si="21"/>
        <v>0</v>
      </c>
      <c r="W267" s="162">
        <f t="shared" si="22"/>
        <v>-2160</v>
      </c>
      <c r="X267" s="162">
        <f t="shared" si="23"/>
        <v>-2160</v>
      </c>
      <c r="Y267" s="162">
        <f t="shared" si="24"/>
        <v>0</v>
      </c>
      <c r="Z267" s="159" t="s">
        <v>413</v>
      </c>
      <c r="AA267" s="159" t="s">
        <v>104</v>
      </c>
      <c r="AB267" s="159" t="s">
        <v>66</v>
      </c>
    </row>
    <row r="268" spans="1:28" x14ac:dyDescent="0.35">
      <c r="A268" s="159" t="s">
        <v>94</v>
      </c>
      <c r="B268" s="161">
        <v>43160</v>
      </c>
      <c r="C268" s="161">
        <v>43160</v>
      </c>
      <c r="D268" s="159" t="s">
        <v>400</v>
      </c>
      <c r="E268" s="160"/>
      <c r="F268" s="160"/>
      <c r="G268" s="159" t="s">
        <v>401</v>
      </c>
      <c r="H268" s="159" t="s">
        <v>104</v>
      </c>
      <c r="I268" s="162">
        <v>18</v>
      </c>
      <c r="J268" s="160"/>
      <c r="K268" s="160"/>
      <c r="L268" s="160"/>
      <c r="M268" s="160"/>
      <c r="N268" s="160"/>
      <c r="O268" s="160"/>
      <c r="P268" s="162">
        <v>200000</v>
      </c>
      <c r="Q268" s="162">
        <v>0</v>
      </c>
      <c r="R268" s="162">
        <v>18000</v>
      </c>
      <c r="S268" s="162">
        <v>18000</v>
      </c>
      <c r="T268" s="162">
        <v>0</v>
      </c>
      <c r="U268" s="162">
        <f t="shared" si="20"/>
        <v>-200000</v>
      </c>
      <c r="V268" s="162">
        <f t="shared" si="21"/>
        <v>0</v>
      </c>
      <c r="W268" s="162">
        <f t="shared" si="22"/>
        <v>-18000</v>
      </c>
      <c r="X268" s="162">
        <f t="shared" si="23"/>
        <v>-18000</v>
      </c>
      <c r="Y268" s="162">
        <f t="shared" si="24"/>
        <v>0</v>
      </c>
      <c r="Z268" s="159" t="s">
        <v>413</v>
      </c>
      <c r="AA268" s="159" t="s">
        <v>104</v>
      </c>
      <c r="AB268" s="159" t="s">
        <v>66</v>
      </c>
    </row>
    <row r="269" spans="1:28" x14ac:dyDescent="0.35">
      <c r="A269" s="159" t="s">
        <v>82</v>
      </c>
      <c r="B269" s="161">
        <v>43160</v>
      </c>
      <c r="C269" s="161">
        <v>43221</v>
      </c>
      <c r="D269" s="159" t="s">
        <v>400</v>
      </c>
      <c r="E269" s="160"/>
      <c r="F269" s="160"/>
      <c r="G269" s="159" t="s">
        <v>401</v>
      </c>
      <c r="H269" s="159" t="s">
        <v>104</v>
      </c>
      <c r="I269" s="162">
        <v>18</v>
      </c>
      <c r="J269" s="160"/>
      <c r="K269" s="160"/>
      <c r="L269" s="160"/>
      <c r="M269" s="160"/>
      <c r="N269" s="160"/>
      <c r="O269" s="160"/>
      <c r="P269" s="162">
        <v>-9680</v>
      </c>
      <c r="Q269" s="162">
        <v>0</v>
      </c>
      <c r="R269" s="162">
        <v>-871.2</v>
      </c>
      <c r="S269" s="162">
        <v>-871.2</v>
      </c>
      <c r="T269" s="162">
        <v>0</v>
      </c>
      <c r="U269" s="162">
        <f t="shared" si="20"/>
        <v>9680</v>
      </c>
      <c r="V269" s="162">
        <f t="shared" si="21"/>
        <v>0</v>
      </c>
      <c r="W269" s="162">
        <f t="shared" si="22"/>
        <v>871.2</v>
      </c>
      <c r="X269" s="162">
        <f t="shared" si="23"/>
        <v>871.2</v>
      </c>
      <c r="Y269" s="162">
        <f t="shared" si="24"/>
        <v>0</v>
      </c>
      <c r="Z269" s="159" t="s">
        <v>424</v>
      </c>
      <c r="AA269" s="159" t="s">
        <v>104</v>
      </c>
      <c r="AB269" s="159" t="s">
        <v>421</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About</vt:lpstr>
      <vt:lpstr>GSTR-1 Consolidated</vt:lpstr>
      <vt:lpstr>GSTR-3B Consolidated</vt:lpstr>
      <vt:lpstr>GSTR-1 vs. GSTR-3B </vt:lpstr>
      <vt:lpstr>GSTR-2A vs. GSTR-3B</vt:lpstr>
      <vt:lpstr>GSTR-9 Annual Return</vt:lpstr>
      <vt:lpstr>Raw Data Consolidated</vt:lpstr>
      <vt:lpstr>GSTR-2A By Vendor</vt:lpstr>
      <vt:lpstr>GSTR-1 By Customer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GSTZen GSTR-1 vs GSTR-2A vs GSTR-3B Yearly Comparison Report</dc:title>
  <dc:creator>support@gstzen.in</dc:creator>
  <cp:lastModifiedBy>shekar</cp:lastModifiedBy>
  <cp:lastPrinted>2018-09-17T08:19:51Z</cp:lastPrinted>
  <dcterms:created xsi:type="dcterms:W3CDTF">2018-09-17T04:57:32Z</dcterms:created>
  <dcterms:modified xsi:type="dcterms:W3CDTF">2018-11-21T16:40:56Z</dcterms:modified>
</cp:coreProperties>
</file>